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440" windowHeight="12240" tabRatio="530" activeTab="1"/>
  </bookViews>
  <sheets>
    <sheet name="ДОХОДЫ" sheetId="18" r:id="rId1"/>
    <sheet name="расходы" sheetId="17" r:id="rId2"/>
  </sheets>
  <definedNames>
    <definedName name="_xlnm._FilterDatabase" localSheetId="0" hidden="1">ДОХОДЫ!$A$4:$AE$4</definedName>
    <definedName name="_xlnm._FilterDatabase" localSheetId="1" hidden="1">расходы!$A$2:$M$2</definedName>
    <definedName name="_xlnm.Print_Area" localSheetId="1">расходы!$A$1:$J$92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7" l="1"/>
  <c r="I55" i="17"/>
  <c r="I56" i="17"/>
  <c r="H56" i="17"/>
  <c r="H55" i="17"/>
  <c r="F4" i="17"/>
  <c r="F12" i="17"/>
  <c r="E6" i="17"/>
  <c r="E5" i="17"/>
  <c r="E64" i="17"/>
  <c r="E56" i="17"/>
  <c r="E55" i="17"/>
  <c r="E52" i="17"/>
  <c r="E51" i="17"/>
  <c r="E4" i="17"/>
  <c r="B65" i="18" l="1"/>
  <c r="C65" i="18"/>
  <c r="E55" i="18"/>
  <c r="C46" i="18"/>
  <c r="B46" i="18"/>
  <c r="F41" i="18"/>
  <c r="E41" i="18"/>
  <c r="E43" i="18"/>
  <c r="C48" i="18"/>
  <c r="B48" i="18"/>
  <c r="I41" i="18"/>
  <c r="I36" i="18"/>
  <c r="H36" i="18"/>
  <c r="H21" i="18"/>
  <c r="H10" i="18"/>
  <c r="F22" i="18"/>
  <c r="E22" i="18"/>
  <c r="I20" i="17" l="1"/>
  <c r="I3" i="17"/>
  <c r="E58" i="17"/>
  <c r="H79" i="17" l="1"/>
  <c r="H78" i="17"/>
  <c r="F79" i="17"/>
  <c r="E79" i="17"/>
  <c r="F78" i="17"/>
  <c r="E78" i="17"/>
  <c r="I79" i="17" l="1"/>
  <c r="I78" i="17"/>
  <c r="C74" i="17"/>
  <c r="B51" i="17" l="1"/>
  <c r="H68" i="17" l="1"/>
  <c r="E68" i="17"/>
  <c r="I68" i="17"/>
  <c r="F68" i="17"/>
  <c r="C57" i="17"/>
  <c r="B72" i="17"/>
  <c r="G74" i="17"/>
  <c r="B74" i="17"/>
  <c r="G73" i="17"/>
  <c r="C73" i="17"/>
  <c r="B73" i="17"/>
  <c r="J72" i="17"/>
  <c r="G72" i="17"/>
  <c r="C72" i="17"/>
  <c r="G70" i="17"/>
  <c r="C70" i="17"/>
  <c r="B70" i="17"/>
  <c r="H58" i="17"/>
  <c r="I58" i="17"/>
  <c r="F58" i="17"/>
  <c r="B53" i="17"/>
  <c r="C43" i="17"/>
  <c r="C45" i="17"/>
  <c r="C44" i="17"/>
  <c r="C42" i="17"/>
  <c r="C41" i="17"/>
  <c r="C40" i="17"/>
  <c r="B43" i="17"/>
  <c r="B41" i="17"/>
  <c r="I39" i="17"/>
  <c r="H39" i="17"/>
  <c r="F39" i="17"/>
  <c r="E39" i="17"/>
  <c r="J43" i="17"/>
  <c r="J45" i="17"/>
  <c r="B45" i="17"/>
  <c r="J44" i="17"/>
  <c r="B44" i="17"/>
  <c r="I49" i="17" l="1"/>
  <c r="B58" i="17"/>
  <c r="H49" i="17"/>
  <c r="F49" i="17"/>
  <c r="B68" i="17"/>
  <c r="E49" i="17"/>
  <c r="C68" i="17"/>
  <c r="D73" i="17"/>
  <c r="D74" i="17"/>
  <c r="D72" i="17"/>
  <c r="J39" i="17"/>
  <c r="D70" i="17"/>
  <c r="C39" i="17"/>
  <c r="D43" i="17"/>
  <c r="D45" i="17"/>
  <c r="D44" i="17"/>
  <c r="E20" i="17"/>
  <c r="J24" i="17"/>
  <c r="C24" i="17"/>
  <c r="B24" i="17"/>
  <c r="J23" i="17"/>
  <c r="C23" i="17"/>
  <c r="B23" i="17"/>
  <c r="H20" i="17"/>
  <c r="F20" i="17"/>
  <c r="C22" i="17"/>
  <c r="B22" i="17"/>
  <c r="B21" i="17"/>
  <c r="E3" i="17"/>
  <c r="B58" i="18"/>
  <c r="C57" i="18"/>
  <c r="B57" i="18"/>
  <c r="H55" i="18"/>
  <c r="B20" i="17" l="1"/>
  <c r="D24" i="17"/>
  <c r="D22" i="17"/>
  <c r="D23" i="17"/>
  <c r="C50" i="18" l="1"/>
  <c r="C44" i="18"/>
  <c r="B44" i="18"/>
  <c r="C47" i="18"/>
  <c r="B47" i="18"/>
  <c r="B45" i="18"/>
  <c r="I37" i="18"/>
  <c r="H37" i="18"/>
  <c r="G36" i="18"/>
  <c r="E27" i="18"/>
  <c r="B29" i="18"/>
  <c r="B8" i="18"/>
  <c r="G35" i="18" l="1"/>
  <c r="G40" i="18" l="1"/>
  <c r="J40" i="18"/>
  <c r="G64" i="18" l="1"/>
  <c r="J60" i="18" l="1"/>
  <c r="J61" i="18"/>
  <c r="J62" i="18"/>
  <c r="G17" i="18" l="1"/>
  <c r="C58" i="18" l="1"/>
  <c r="C59" i="18"/>
  <c r="C60" i="18"/>
  <c r="C61" i="18"/>
  <c r="C62" i="18"/>
  <c r="C63" i="18"/>
  <c r="C64" i="18"/>
  <c r="J8" i="18" l="1"/>
  <c r="J9" i="18"/>
  <c r="J13" i="18"/>
  <c r="J16" i="18"/>
  <c r="J17" i="18"/>
  <c r="J18" i="18"/>
  <c r="J22" i="18"/>
  <c r="J23" i="18"/>
  <c r="J28" i="18"/>
  <c r="J29" i="18"/>
  <c r="J31" i="18"/>
  <c r="J33" i="18"/>
  <c r="J36" i="18"/>
  <c r="J38" i="18"/>
  <c r="J39" i="18"/>
  <c r="J43" i="18"/>
  <c r="J44" i="18"/>
  <c r="J45" i="18"/>
  <c r="J46" i="18"/>
  <c r="J47" i="18"/>
  <c r="J50" i="18"/>
  <c r="J51" i="18"/>
  <c r="J52" i="18"/>
  <c r="J53" i="18"/>
  <c r="J56" i="18"/>
  <c r="J57" i="18"/>
  <c r="J58" i="18"/>
  <c r="E37" i="18" l="1"/>
  <c r="B37" i="18" s="1"/>
  <c r="F37" i="18"/>
  <c r="B40" i="18"/>
  <c r="C40" i="18"/>
  <c r="D40" i="18" l="1"/>
  <c r="G37" i="18"/>
  <c r="J37" i="18"/>
  <c r="B62" i="18"/>
  <c r="C45" i="18"/>
  <c r="G14" i="18" l="1"/>
  <c r="I30" i="18"/>
  <c r="H30" i="18"/>
  <c r="E30" i="18"/>
  <c r="C31" i="18"/>
  <c r="C32" i="18"/>
  <c r="C33" i="18"/>
  <c r="C34" i="18"/>
  <c r="F30" i="18"/>
  <c r="F21" i="18"/>
  <c r="J30" i="18" l="1"/>
  <c r="C30" i="18"/>
  <c r="C49" i="18" l="1"/>
  <c r="C84" i="17" l="1"/>
  <c r="B84" i="17"/>
  <c r="C83" i="17"/>
  <c r="B83" i="17"/>
  <c r="G48" i="17"/>
  <c r="G47" i="17"/>
  <c r="C48" i="17"/>
  <c r="B48" i="17"/>
  <c r="C47" i="17"/>
  <c r="B47" i="17"/>
  <c r="B40" i="17"/>
  <c r="I46" i="17"/>
  <c r="H46" i="17"/>
  <c r="F46" i="17"/>
  <c r="E46" i="17"/>
  <c r="C46" i="17" l="1"/>
  <c r="D48" i="17"/>
  <c r="B46" i="17"/>
  <c r="D47" i="17"/>
  <c r="B63" i="18" l="1"/>
  <c r="C4" i="17"/>
  <c r="G37" i="17" l="1"/>
  <c r="C33" i="17" l="1"/>
  <c r="J4" i="17" l="1"/>
  <c r="J5" i="17"/>
  <c r="J6" i="17"/>
  <c r="J11" i="17"/>
  <c r="J12" i="17"/>
  <c r="J16" i="17"/>
  <c r="J17" i="17"/>
  <c r="J18" i="17"/>
  <c r="J26" i="17"/>
  <c r="J27" i="17"/>
  <c r="J29" i="17"/>
  <c r="J30" i="17"/>
  <c r="J31" i="17"/>
  <c r="J32" i="17"/>
  <c r="J33" i="17"/>
  <c r="J34" i="17"/>
  <c r="J35" i="17"/>
  <c r="J36" i="17"/>
  <c r="J37" i="17"/>
  <c r="J38" i="17"/>
  <c r="J40" i="17"/>
  <c r="J41" i="17"/>
  <c r="J42" i="17"/>
  <c r="J54" i="17"/>
  <c r="J55" i="17"/>
  <c r="J56" i="17"/>
  <c r="J59" i="17"/>
  <c r="J63" i="17"/>
  <c r="J67" i="17"/>
  <c r="J71" i="17"/>
  <c r="J75" i="17"/>
  <c r="B33" i="17" l="1"/>
  <c r="B32" i="17"/>
  <c r="H28" i="17"/>
  <c r="F15" i="17" l="1"/>
  <c r="F3" i="17"/>
  <c r="H3" i="17" l="1"/>
  <c r="J3" i="17" s="1"/>
  <c r="G35" i="17"/>
  <c r="D46" i="18" l="1"/>
  <c r="G4" i="17" l="1"/>
  <c r="G5" i="17"/>
  <c r="G6" i="17"/>
  <c r="G8" i="17"/>
  <c r="G10" i="17"/>
  <c r="G11" i="17"/>
  <c r="G12" i="17"/>
  <c r="G13" i="17"/>
  <c r="G14" i="17"/>
  <c r="G19" i="17"/>
  <c r="G21" i="17"/>
  <c r="G25" i="17"/>
  <c r="G26" i="17"/>
  <c r="G27" i="17"/>
  <c r="G32" i="17"/>
  <c r="G34" i="17"/>
  <c r="G36" i="17"/>
  <c r="G40" i="17"/>
  <c r="G41" i="17"/>
  <c r="G46" i="17"/>
  <c r="G50" i="17"/>
  <c r="G51" i="17"/>
  <c r="G52" i="17"/>
  <c r="G53" i="17"/>
  <c r="G54" i="17"/>
  <c r="G55" i="17"/>
  <c r="G56" i="17"/>
  <c r="G57" i="17"/>
  <c r="G59" i="17"/>
  <c r="G60" i="17"/>
  <c r="G62" i="17"/>
  <c r="G63" i="17"/>
  <c r="G64" i="17"/>
  <c r="G65" i="17"/>
  <c r="G66" i="17"/>
  <c r="G69" i="17"/>
  <c r="G71" i="17"/>
  <c r="G75" i="17"/>
  <c r="G76" i="17"/>
  <c r="G8" i="18"/>
  <c r="G9" i="18"/>
  <c r="G11" i="18"/>
  <c r="G13" i="18"/>
  <c r="G18" i="18"/>
  <c r="G22" i="18"/>
  <c r="G23" i="18"/>
  <c r="G24" i="18"/>
  <c r="G26" i="18"/>
  <c r="G28" i="18"/>
  <c r="G29" i="18"/>
  <c r="G32" i="18"/>
  <c r="G33" i="18"/>
  <c r="G34" i="18"/>
  <c r="G43" i="18"/>
  <c r="G44" i="18"/>
  <c r="G45" i="18"/>
  <c r="G46" i="18"/>
  <c r="G47" i="18"/>
  <c r="G50" i="18"/>
  <c r="G51" i="18"/>
  <c r="G52" i="18"/>
  <c r="G53" i="18"/>
  <c r="G56" i="18"/>
  <c r="G57" i="18"/>
  <c r="G58" i="18"/>
  <c r="G60" i="18"/>
  <c r="G61" i="18"/>
  <c r="G63" i="18"/>
  <c r="B55" i="18" l="1"/>
  <c r="D43" i="18" l="1"/>
  <c r="D33" i="17"/>
  <c r="D34" i="17"/>
  <c r="D35" i="17"/>
  <c r="B50" i="18" l="1"/>
  <c r="D50" i="18" s="1"/>
  <c r="B49" i="18"/>
  <c r="C10" i="17" l="1"/>
  <c r="B10" i="17"/>
  <c r="D10" i="17" l="1"/>
  <c r="D51" i="18" l="1"/>
  <c r="D52" i="18"/>
  <c r="D53" i="18"/>
  <c r="E21" i="18"/>
  <c r="G21" i="18" l="1"/>
  <c r="B31" i="18" l="1"/>
  <c r="I55" i="18" l="1"/>
  <c r="J55" i="18" s="1"/>
  <c r="I21" i="18" l="1"/>
  <c r="J21" i="18" s="1"/>
  <c r="H85" i="17" l="1"/>
  <c r="H86" i="17" l="1"/>
  <c r="C39" i="18" l="1"/>
  <c r="B39" i="18"/>
  <c r="C38" i="18"/>
  <c r="B38" i="18"/>
  <c r="C36" i="18"/>
  <c r="B36" i="18"/>
  <c r="B34" i="18"/>
  <c r="B33" i="18"/>
  <c r="B32" i="18"/>
  <c r="G30" i="18"/>
  <c r="C29" i="18"/>
  <c r="C28" i="18"/>
  <c r="B28" i="18"/>
  <c r="I27" i="18"/>
  <c r="H27" i="18"/>
  <c r="B27" i="18" s="1"/>
  <c r="F27" i="18"/>
  <c r="C26" i="18"/>
  <c r="B26" i="18"/>
  <c r="I25" i="18"/>
  <c r="H25" i="18"/>
  <c r="F25" i="18"/>
  <c r="E25" i="18"/>
  <c r="E20" i="18" s="1"/>
  <c r="C24" i="18"/>
  <c r="B24" i="18"/>
  <c r="C23" i="18"/>
  <c r="B23" i="18"/>
  <c r="C22" i="18"/>
  <c r="B22" i="18"/>
  <c r="C19" i="18"/>
  <c r="B19" i="18"/>
  <c r="C18" i="18"/>
  <c r="B18" i="18"/>
  <c r="C17" i="18"/>
  <c r="B17" i="18"/>
  <c r="C16" i="18"/>
  <c r="B16" i="18"/>
  <c r="I15" i="18"/>
  <c r="H15" i="18"/>
  <c r="F15" i="18"/>
  <c r="E15" i="18"/>
  <c r="C14" i="18"/>
  <c r="B14" i="18"/>
  <c r="C13" i="18"/>
  <c r="B13" i="18"/>
  <c r="C12" i="18"/>
  <c r="B12" i="18"/>
  <c r="C11" i="18"/>
  <c r="B11" i="18"/>
  <c r="I10" i="18"/>
  <c r="F10" i="18"/>
  <c r="E10" i="18"/>
  <c r="C9" i="18"/>
  <c r="B9" i="18"/>
  <c r="C8" i="18"/>
  <c r="I7" i="18"/>
  <c r="H7" i="18"/>
  <c r="F7" i="18"/>
  <c r="E7" i="18"/>
  <c r="H20" i="18" l="1"/>
  <c r="E6" i="18"/>
  <c r="E5" i="18" s="1"/>
  <c r="H6" i="18"/>
  <c r="J27" i="18"/>
  <c r="D16" i="18"/>
  <c r="G15" i="18"/>
  <c r="B7" i="18"/>
  <c r="J15" i="18"/>
  <c r="J10" i="18"/>
  <c r="J7" i="18"/>
  <c r="B30" i="18"/>
  <c r="F6" i="18"/>
  <c r="D38" i="18"/>
  <c r="G10" i="18"/>
  <c r="G27" i="18"/>
  <c r="G7" i="18"/>
  <c r="G25" i="18"/>
  <c r="D39" i="18"/>
  <c r="B25" i="18"/>
  <c r="D18" i="18"/>
  <c r="I20" i="18"/>
  <c r="D29" i="18"/>
  <c r="D33" i="18"/>
  <c r="D13" i="18"/>
  <c r="D17" i="18"/>
  <c r="D14" i="18"/>
  <c r="D32" i="18"/>
  <c r="D34" i="18"/>
  <c r="C25" i="18"/>
  <c r="I6" i="18"/>
  <c r="D36" i="18"/>
  <c r="D9" i="18"/>
  <c r="D28" i="18"/>
  <c r="D23" i="18"/>
  <c r="D11" i="18"/>
  <c r="D8" i="18"/>
  <c r="D24" i="18"/>
  <c r="D26" i="18"/>
  <c r="F20" i="18"/>
  <c r="B21" i="18"/>
  <c r="D22" i="18"/>
  <c r="B15" i="18"/>
  <c r="B10" i="18"/>
  <c r="C37" i="18"/>
  <c r="C27" i="18"/>
  <c r="C10" i="18"/>
  <c r="C7" i="18"/>
  <c r="C15" i="18"/>
  <c r="C21" i="18"/>
  <c r="H5" i="18" l="1"/>
  <c r="H2" i="18" s="1"/>
  <c r="J20" i="18"/>
  <c r="J6" i="18"/>
  <c r="F5" i="18"/>
  <c r="D25" i="18"/>
  <c r="G20" i="18"/>
  <c r="D27" i="18"/>
  <c r="G6" i="18"/>
  <c r="D37" i="18"/>
  <c r="D21" i="18"/>
  <c r="I5" i="18"/>
  <c r="I2" i="18" s="1"/>
  <c r="D10" i="18"/>
  <c r="D30" i="18"/>
  <c r="B6" i="18"/>
  <c r="D15" i="18"/>
  <c r="D7" i="18"/>
  <c r="C6" i="18"/>
  <c r="B20" i="18"/>
  <c r="C20" i="18"/>
  <c r="B5" i="18" l="1"/>
  <c r="C5" i="18"/>
  <c r="G5" i="18"/>
  <c r="J5" i="18"/>
  <c r="D6" i="18"/>
  <c r="D20" i="18"/>
  <c r="D5" i="18" l="1"/>
  <c r="F55" i="18" l="1"/>
  <c r="G55" i="18" l="1"/>
  <c r="B12" i="17"/>
  <c r="B4" i="17" l="1"/>
  <c r="B7" i="17"/>
  <c r="H42" i="18" l="1"/>
  <c r="H41" i="18" l="1"/>
  <c r="H54" i="18" s="1"/>
  <c r="H65" i="18" s="1"/>
  <c r="G58" i="17"/>
  <c r="C54" i="17" l="1"/>
  <c r="B54" i="17"/>
  <c r="B59" i="18" l="1"/>
  <c r="B60" i="18"/>
  <c r="B61" i="18"/>
  <c r="C12" i="17" l="1"/>
  <c r="C6" i="17"/>
  <c r="B6" i="17"/>
  <c r="C5" i="17"/>
  <c r="C7" i="17"/>
  <c r="C8" i="17"/>
  <c r="D6" i="17" l="1"/>
  <c r="D12" i="17"/>
  <c r="E85" i="17" l="1"/>
  <c r="B5" i="17" l="1"/>
  <c r="D5" i="17" l="1"/>
  <c r="F42" i="18"/>
  <c r="E42" i="18"/>
  <c r="E54" i="18" l="1"/>
  <c r="E65" i="18" s="1"/>
  <c r="G42" i="18"/>
  <c r="F54" i="18" l="1"/>
  <c r="F65" i="18" s="1"/>
  <c r="G41" i="18"/>
  <c r="J79" i="17"/>
  <c r="D58" i="18" l="1"/>
  <c r="D59" i="18"/>
  <c r="D60" i="18"/>
  <c r="D61" i="18"/>
  <c r="D62" i="18"/>
  <c r="D63" i="18"/>
  <c r="B64" i="17" l="1"/>
  <c r="C63" i="17"/>
  <c r="B63" i="17"/>
  <c r="D63" i="17" l="1"/>
  <c r="J68" i="17" l="1"/>
  <c r="I42" i="18"/>
  <c r="J42" i="18" s="1"/>
  <c r="J41" i="18" l="1"/>
  <c r="I54" i="18" l="1"/>
  <c r="I28" i="17"/>
  <c r="J28" i="17" s="1"/>
  <c r="J54" i="18" l="1"/>
  <c r="I65" i="18"/>
  <c r="J65" i="18" s="1"/>
  <c r="J78" i="17" l="1"/>
  <c r="G39" i="17" l="1"/>
  <c r="I85" i="17" l="1"/>
  <c r="C71" i="17"/>
  <c r="C69" i="17"/>
  <c r="B71" i="17"/>
  <c r="B69" i="17"/>
  <c r="B42" i="17"/>
  <c r="B39" i="17" s="1"/>
  <c r="G68" i="17" l="1"/>
  <c r="D71" i="17"/>
  <c r="D42" i="17"/>
  <c r="D41" i="17"/>
  <c r="D69" i="17"/>
  <c r="D40" i="17"/>
  <c r="G3" i="17" l="1"/>
  <c r="C59" i="17" l="1"/>
  <c r="B64" i="18" l="1"/>
  <c r="D64" i="18" s="1"/>
  <c r="G78" i="17" l="1"/>
  <c r="B57" i="17" l="1"/>
  <c r="G20" i="17" l="1"/>
  <c r="B11" i="17"/>
  <c r="B8" i="17"/>
  <c r="B3" i="17" s="1"/>
  <c r="D8" i="17" l="1"/>
  <c r="C67" i="17"/>
  <c r="B67" i="17"/>
  <c r="D67" i="17" l="1"/>
  <c r="I15" i="17"/>
  <c r="J15" i="17" l="1"/>
  <c r="I77" i="17"/>
  <c r="C65" i="17"/>
  <c r="I86" i="17"/>
  <c r="E15" i="17"/>
  <c r="B75" i="17"/>
  <c r="C75" i="17"/>
  <c r="C66" i="17"/>
  <c r="B60" i="17"/>
  <c r="B61" i="17"/>
  <c r="B62" i="17"/>
  <c r="C60" i="17"/>
  <c r="C61" i="17"/>
  <c r="C62" i="17"/>
  <c r="B59" i="17"/>
  <c r="C56" i="17"/>
  <c r="C55" i="17"/>
  <c r="B56" i="17"/>
  <c r="B55" i="17"/>
  <c r="C52" i="17"/>
  <c r="C53" i="17"/>
  <c r="C51" i="17"/>
  <c r="B52" i="17"/>
  <c r="C50" i="17"/>
  <c r="B50" i="17"/>
  <c r="B49" i="17" s="1"/>
  <c r="C36" i="17"/>
  <c r="C37" i="17"/>
  <c r="B36" i="17"/>
  <c r="B37" i="17"/>
  <c r="C32" i="17"/>
  <c r="C31" i="17"/>
  <c r="B31" i="17"/>
  <c r="C30" i="17"/>
  <c r="B30" i="17"/>
  <c r="C29" i="17"/>
  <c r="B29" i="17"/>
  <c r="C26" i="17"/>
  <c r="C27" i="17"/>
  <c r="C25" i="17"/>
  <c r="C21" i="17"/>
  <c r="C17" i="17"/>
  <c r="C18" i="17"/>
  <c r="C19" i="17"/>
  <c r="B17" i="17"/>
  <c r="B18" i="17"/>
  <c r="B19" i="17"/>
  <c r="C16" i="17"/>
  <c r="B16" i="17"/>
  <c r="C11" i="17"/>
  <c r="C3" i="17" s="1"/>
  <c r="C14" i="17"/>
  <c r="C13" i="17"/>
  <c r="C79" i="17" l="1"/>
  <c r="C78" i="17"/>
  <c r="G15" i="17"/>
  <c r="D62" i="17"/>
  <c r="D60" i="17"/>
  <c r="D37" i="17"/>
  <c r="D36" i="17"/>
  <c r="D19" i="17"/>
  <c r="D17" i="17"/>
  <c r="D18" i="17"/>
  <c r="D52" i="17"/>
  <c r="D31" i="17"/>
  <c r="D30" i="17"/>
  <c r="D53" i="17"/>
  <c r="D56" i="17"/>
  <c r="D32" i="17"/>
  <c r="B65" i="17"/>
  <c r="D65" i="17" s="1"/>
  <c r="B66" i="17"/>
  <c r="D66" i="17" s="1"/>
  <c r="G79" i="17"/>
  <c r="D54" i="17"/>
  <c r="D39" i="17"/>
  <c r="D46" i="17"/>
  <c r="G49" i="17"/>
  <c r="D50" i="17"/>
  <c r="D57" i="17"/>
  <c r="D68" i="17"/>
  <c r="D75" i="17"/>
  <c r="D51" i="17"/>
  <c r="D59" i="17"/>
  <c r="D55" i="17"/>
  <c r="D29" i="17"/>
  <c r="C64" i="17"/>
  <c r="D64" i="17" s="1"/>
  <c r="D16" i="17"/>
  <c r="C86" i="17" l="1"/>
  <c r="C85" i="17"/>
  <c r="D4" i="17" l="1"/>
  <c r="D11" i="17"/>
  <c r="D57" i="18" l="1"/>
  <c r="D45" i="18"/>
  <c r="D44" i="18"/>
  <c r="D47" i="18" l="1"/>
  <c r="C42" i="18"/>
  <c r="C41" i="18" s="1"/>
  <c r="B42" i="18"/>
  <c r="C55" i="18"/>
  <c r="D55" i="18" s="1"/>
  <c r="C54" i="18" l="1"/>
  <c r="B41" i="18"/>
  <c r="B54" i="18" s="1"/>
  <c r="D42" i="18"/>
  <c r="D54" i="18" l="1"/>
  <c r="D41" i="18"/>
  <c r="F86" i="17" l="1"/>
  <c r="C15" i="17" l="1"/>
  <c r="C20" i="17"/>
  <c r="F28" i="17" l="1"/>
  <c r="F77" i="17" s="1"/>
  <c r="F68" i="18" l="1"/>
  <c r="C28" i="17"/>
  <c r="F85" i="17" l="1"/>
  <c r="B13" i="17" l="1"/>
  <c r="B78" i="17" s="1"/>
  <c r="D78" i="17" s="1"/>
  <c r="B14" i="17"/>
  <c r="B79" i="17" s="1"/>
  <c r="D14" i="17" l="1"/>
  <c r="D13" i="17"/>
  <c r="B25" i="17"/>
  <c r="D25" i="17" s="1"/>
  <c r="D21" i="17"/>
  <c r="D20" i="17"/>
  <c r="B27" i="17"/>
  <c r="D27" i="17" s="1"/>
  <c r="B26" i="17"/>
  <c r="D26" i="17" s="1"/>
  <c r="D3" i="17" l="1"/>
  <c r="D79" i="17"/>
  <c r="B15" i="17"/>
  <c r="B85" i="17" l="1"/>
  <c r="D15" i="17"/>
  <c r="B86" i="17" l="1"/>
  <c r="E86" i="17"/>
  <c r="G54" i="18" l="1"/>
  <c r="G65" i="18" l="1"/>
  <c r="F81" i="17"/>
  <c r="F69" i="18"/>
  <c r="D65" i="18" l="1"/>
  <c r="E38" i="17"/>
  <c r="E28" i="17" s="1"/>
  <c r="E77" i="17" s="1"/>
  <c r="B28" i="17" l="1"/>
  <c r="B77" i="17" s="1"/>
  <c r="G28" i="17"/>
  <c r="G77" i="17" l="1"/>
  <c r="E81" i="17"/>
  <c r="E68" i="18"/>
  <c r="E69" i="18" s="1"/>
  <c r="D28" i="17"/>
  <c r="C58" i="17"/>
  <c r="C49" i="17" s="1"/>
  <c r="J58" i="17"/>
  <c r="J49" i="17" l="1"/>
  <c r="H77" i="17"/>
  <c r="H81" i="17" s="1"/>
  <c r="B68" i="18"/>
  <c r="B69" i="18" s="1"/>
  <c r="B81" i="17"/>
  <c r="I68" i="18"/>
  <c r="I69" i="18" s="1"/>
  <c r="I81" i="17"/>
  <c r="D49" i="17"/>
  <c r="C77" i="17"/>
  <c r="D58" i="17"/>
  <c r="J77" i="17" l="1"/>
  <c r="H68" i="18"/>
  <c r="H69" i="18" s="1"/>
  <c r="D77" i="17"/>
  <c r="C81" i="17"/>
  <c r="C68" i="18"/>
  <c r="C69" i="18" s="1"/>
</calcChain>
</file>

<file path=xl/sharedStrings.xml><?xml version="1.0" encoding="utf-8"?>
<sst xmlns="http://schemas.openxmlformats.org/spreadsheetml/2006/main" count="170" uniqueCount="132">
  <si>
    <t>ВСЕГО  РАСХОДОВ:</t>
  </si>
  <si>
    <t xml:space="preserve">БАЛАНС  </t>
  </si>
  <si>
    <t>- начисления</t>
  </si>
  <si>
    <t>ИТОГО ДОХОДОВ:</t>
  </si>
  <si>
    <t>Источники финансирования дефицита:</t>
  </si>
  <si>
    <t>1.ОБЩЕГОСУДАРСТВЕННЫЕ ВОПРОСЫ</t>
  </si>
  <si>
    <t>Государственное управление</t>
  </si>
  <si>
    <t>Транспорт</t>
  </si>
  <si>
    <t>- заработная плата</t>
  </si>
  <si>
    <t>Связь и информатика</t>
  </si>
  <si>
    <t>ДОХОДЫ</t>
  </si>
  <si>
    <t>БЕЗВОЗМЕЗДНЫЕ ПОСТУПЛЕНИЯ</t>
  </si>
  <si>
    <t>ДОХОДЫ ОТ ПРЕДПРИН. ДЕЯТЕЛЬНОСТИ</t>
  </si>
  <si>
    <t xml:space="preserve"> - единый налог на вмененный доход</t>
  </si>
  <si>
    <t xml:space="preserve"> - единый сельхоз. налог</t>
  </si>
  <si>
    <t>СОЦКУЛЬТСФЕРА</t>
  </si>
  <si>
    <t>Резервный фонд (нераспределенный)</t>
  </si>
  <si>
    <t>- остаток на начало отчетного периода</t>
  </si>
  <si>
    <t>- получено кредитов банков</t>
  </si>
  <si>
    <t>- погашено кредитов банков</t>
  </si>
  <si>
    <t>- погашено бюджетных кредитов</t>
  </si>
  <si>
    <t>- остаток на конец отчетного периода</t>
  </si>
  <si>
    <t>Судебная система</t>
  </si>
  <si>
    <t xml:space="preserve"> - прочие неналоговые доходы</t>
  </si>
  <si>
    <t xml:space="preserve"> - невыясненные поступления</t>
  </si>
  <si>
    <t>2.НАЦИОНАЛЬНАЯ ОБОРОНА</t>
  </si>
  <si>
    <t>Мобилизационная и вневойсковая подготовка</t>
  </si>
  <si>
    <t>Мобилизационная подготовка экономики</t>
  </si>
  <si>
    <t>4.НАЦИОНАЛЬНАЯ ЭКОНОМИКА</t>
  </si>
  <si>
    <t>5.ЖИЛИЩНО-КОММУНАЛЬНОЕ ХОЗ-ВО</t>
  </si>
  <si>
    <t>6.ОХРАНА ОКРУЖАЮЩЕЙ СРЕДЫ</t>
  </si>
  <si>
    <t xml:space="preserve">- оплата труда </t>
  </si>
  <si>
    <t>7.ОБРАЗОВАНИЕ</t>
  </si>
  <si>
    <t>8.КУЛЬТУРА</t>
  </si>
  <si>
    <t>Пенсионное обеспечение</t>
  </si>
  <si>
    <t>Поддержка малоимущим и многодетным семьям</t>
  </si>
  <si>
    <t>РАСХОДЫ</t>
  </si>
  <si>
    <t xml:space="preserve"> - доходы от реализации имущества</t>
  </si>
  <si>
    <t xml:space="preserve"> - доходы от продажи земельных участков</t>
  </si>
  <si>
    <t>НАЛОГОВЫЕ И НЕНАЛОГОВЫЕ ДОХОДЫ</t>
  </si>
  <si>
    <t>15. Безвозм. поступления по предприн. деят.</t>
  </si>
  <si>
    <t xml:space="preserve"> - дотации</t>
  </si>
  <si>
    <t xml:space="preserve"> - субсидии</t>
  </si>
  <si>
    <t xml:space="preserve"> - субвенции</t>
  </si>
  <si>
    <t xml:space="preserve"> - иные межбюджетные трансферты</t>
  </si>
  <si>
    <t>Дорожное хозяйство</t>
  </si>
  <si>
    <t>Общеэкономические вопросы (гос.полн.)</t>
  </si>
  <si>
    <t>Гос.полномочия по социальной политике</t>
  </si>
  <si>
    <t>в том числе: оплата труда</t>
  </si>
  <si>
    <t xml:space="preserve">                     начисления</t>
  </si>
  <si>
    <t xml:space="preserve"> - земельный налог</t>
  </si>
  <si>
    <t xml:space="preserve"> - налог на доходы с физических лиц</t>
  </si>
  <si>
    <t xml:space="preserve"> - налог на имущество физических лиц</t>
  </si>
  <si>
    <t xml:space="preserve"> - арендная плата за земли</t>
  </si>
  <si>
    <t xml:space="preserve"> - доходы от сдачи в аренду имущества</t>
  </si>
  <si>
    <t>15. Рыночные продажи товаров и услуг</t>
  </si>
  <si>
    <t>Жилье - молодым</t>
  </si>
  <si>
    <t>Переселение из неперспективных поселков</t>
  </si>
  <si>
    <t>Другие вопросы в области нац. безопасности</t>
  </si>
  <si>
    <t>- предоставление кредитов юр.лицам (Вихоревка)</t>
  </si>
  <si>
    <t>- получено бюджетных кредитов</t>
  </si>
  <si>
    <t>Передача полномочий</t>
  </si>
  <si>
    <t>Обеспеч.проведения выборов и референдумов</t>
  </si>
  <si>
    <t>Водные ресурсы</t>
  </si>
  <si>
    <t>Резервный фонд (профинансированный)</t>
  </si>
  <si>
    <t xml:space="preserve">- возврат кредита юридическим лицам </t>
  </si>
  <si>
    <t>9.ЗДРАВООХРАНЕНИЕ</t>
  </si>
  <si>
    <t>10.СОЦИАЛЬНАЯ ПОЛИТИКА</t>
  </si>
  <si>
    <t xml:space="preserve"> - налог, взимаемый в связи с применением патентной системы налогообложения</t>
  </si>
  <si>
    <t>Другие вопросы в области нац.экономики</t>
  </si>
  <si>
    <t xml:space="preserve"> - налог, взимаемый в связи с применением упрощенной системы налогообложения</t>
  </si>
  <si>
    <t>Другие общегосударственные вопросы</t>
  </si>
  <si>
    <t>Консолидированный бюджет</t>
  </si>
  <si>
    <t>Исполнено</t>
  </si>
  <si>
    <t>% исполнения</t>
  </si>
  <si>
    <t>Районный бюджет</t>
  </si>
  <si>
    <t>Бюджеты поселений</t>
  </si>
  <si>
    <t>План</t>
  </si>
  <si>
    <t>Налоги на прибыль, доходы</t>
  </si>
  <si>
    <t>Доходы от уплаты акцизов</t>
  </si>
  <si>
    <t>Налоги на совокупный доход</t>
  </si>
  <si>
    <t>Налоги на имущество</t>
  </si>
  <si>
    <t>Государственная пошлина</t>
  </si>
  <si>
    <t>Задолженность по отменённым налогам</t>
  </si>
  <si>
    <t>Доходы от имущ, находящ. в гос. и муницип. собственности</t>
  </si>
  <si>
    <t xml:space="preserve"> - доходы от перечисления части прибыли МУП, остающейся после уплаты налогов и обязательных платежей</t>
  </si>
  <si>
    <t>Платежи за польз.природными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</si>
  <si>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</si>
  <si>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</si>
  <si>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</si>
  <si>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От других бюджетов бюджетной системы</t>
  </si>
  <si>
    <t>Прочие безвозмездные поступления</t>
  </si>
  <si>
    <t>Возврат остатков МБТ прошлых лет</t>
  </si>
  <si>
    <t xml:space="preserve">ДЕФИЦИТ БЮДЖЕТА </t>
  </si>
  <si>
    <t xml:space="preserve"> -  доходы от оказания платных услуг </t>
  </si>
  <si>
    <t xml:space="preserve"> - плата за негативное воздейств. на окруж. среду</t>
  </si>
  <si>
    <t xml:space="preserve"> -  доходы от  компенсации затрат государства</t>
  </si>
  <si>
    <t>Штрафы, санкции, возмещение ущерба</t>
  </si>
  <si>
    <t>НЕНАЛОГОВЫЕ ДОХОДЫ</t>
  </si>
  <si>
    <t>НАЛОГОВЫЕ ДОХОДЫ</t>
  </si>
  <si>
    <t>руб.</t>
  </si>
  <si>
    <t xml:space="preserve">Молодежная политика </t>
  </si>
  <si>
    <t>Жилищное хозяйство</t>
  </si>
  <si>
    <t>Коммунальное хозяйство</t>
  </si>
  <si>
    <t>Благоустройство</t>
  </si>
  <si>
    <t>Физическая культура</t>
  </si>
  <si>
    <t>11.ФИЗИЧЕСКАЯ КУЛЬТУРА И СПОРТ</t>
  </si>
  <si>
    <t>Другие вопросы в области физической культуры и спорта</t>
  </si>
  <si>
    <t>Переселение граждан из аварийного жилищного фонда</t>
  </si>
  <si>
    <t>Гражданская оборона</t>
  </si>
  <si>
    <t>Доходы от возврата остатков МБТ, прошлых лет</t>
  </si>
  <si>
    <t xml:space="preserve"> - доходы от приватизации имущества</t>
  </si>
  <si>
    <t>Обеспечение проведения выборов и референдумов</t>
  </si>
  <si>
    <t>- доходы  от платы за увеличение площади земельных участков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</si>
  <si>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</si>
  <si>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</si>
  <si>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-доходы от приватизации имущества</t>
  </si>
  <si>
    <t>3. НАЦИОНАЛЬНАЯ БЕЗОПАСНОСТЬ И ПРАВООХРАНИТЕЛЬНАЯ ДЕЯТЕЛЬНОСТЬ</t>
  </si>
  <si>
    <t xml:space="preserve"> - инициативные платежи</t>
  </si>
  <si>
    <t>Защита населения и территорий от ЧС,пожарная беопасность</t>
  </si>
  <si>
    <t>Водное хозяйство</t>
  </si>
  <si>
    <t>-</t>
  </si>
  <si>
    <t>Массовый спорт</t>
  </si>
  <si>
    <t>14.ОБСЛУЖИВАНИЕ ДОЛГА</t>
  </si>
  <si>
    <t>15.МЕЖБЮДЖЕТНЫЕ ТРАНСФЕРТЫ</t>
  </si>
  <si>
    <t>13. СМИ</t>
  </si>
  <si>
    <t>Начальник финансового управления Осинского муниципального района</t>
  </si>
  <si>
    <t>М.Ю.Бадашкеева</t>
  </si>
  <si>
    <t>Исп. Н.К.Богданова, А.М. Халтанова 8(39539)31512</t>
  </si>
  <si>
    <t>Справка об исполнении консолидированного бюджета Осинского района на 01.04.2024 г.</t>
  </si>
  <si>
    <t xml:space="preserve">Перечисления для осуществления возврата (зачета) излишне уплаченныхили излишне взысканных сумм налогов, иных платежей 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</si>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</sst>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0"/>
      <name val="Arial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name val="Arial Cyr"/>
      <family val="2"/>
      <charset val="204"/>
    </font>
    <font>
      <i/>
      <sz val="13"/>
      <name val="Times New Roman"/>
      <family val="1"/>
      <charset val="204"/>
    </font>
    <font>
      <i/>
      <sz val="13"/>
      <name val="Times New Roman"/>
      <family val="1"/>
    </font>
    <font>
      <i/>
      <sz val="13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</font>
    <font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</font>
    <font>
      <b/>
      <sz val="13"/>
      <name val="Arial Cyr"/>
      <family val="2"/>
      <charset val="204"/>
    </font>
    <font>
      <b/>
      <sz val="13"/>
      <name val="Arial Cyr"/>
      <charset val="204"/>
    </font>
    <font>
      <sz val="13"/>
      <color rgb="FFFF0000"/>
      <name val="Arial Cyr"/>
      <charset val="204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sz val="13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7D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4" fontId="2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2" fillId="0" borderId="1" xfId="0" quotePrefix="1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4" fontId="4" fillId="5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/>
    <xf numFmtId="49" fontId="4" fillId="6" borderId="1" xfId="0" applyNumberFormat="1" applyFont="1" applyFill="1" applyBorder="1"/>
    <xf numFmtId="4" fontId="4" fillId="6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5" fillId="2" borderId="1" xfId="0" applyFont="1" applyFill="1" applyBorder="1"/>
    <xf numFmtId="4" fontId="1" fillId="3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3" fontId="2" fillId="0" borderId="0" xfId="0" applyNumberFormat="1" applyFont="1"/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/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1" fontId="4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2" fillId="0" borderId="0" xfId="0" applyNumberFormat="1" applyFont="1"/>
    <xf numFmtId="4" fontId="11" fillId="0" borderId="1" xfId="0" quotePrefix="1" applyNumberFormat="1" applyFont="1" applyBorder="1" applyAlignment="1">
      <alignment horizontal="center" vertical="center"/>
    </xf>
    <xf numFmtId="4" fontId="1" fillId="4" borderId="1" xfId="0" quotePrefix="1" applyNumberFormat="1" applyFont="1" applyFill="1" applyBorder="1" applyAlignment="1">
      <alignment horizontal="center" vertical="center"/>
    </xf>
    <xf numFmtId="4" fontId="10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4" borderId="1" xfId="0" quotePrefix="1" applyNumberFormat="1" applyFont="1" applyFill="1" applyBorder="1" applyAlignment="1">
      <alignment horizontal="center" vertical="center"/>
    </xf>
    <xf numFmtId="0" fontId="13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7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8" fillId="0" borderId="0" xfId="0" applyNumberFormat="1" applyFont="1"/>
    <xf numFmtId="165" fontId="1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5" fillId="0" borderId="1" xfId="0" quotePrefix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4" fontId="5" fillId="0" borderId="3" xfId="0" quotePrefix="1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4" fillId="4" borderId="1" xfId="0" quotePrefix="1" applyNumberFormat="1" applyFont="1" applyFill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3" xfId="0" applyNumberFormat="1" applyFont="1" applyFill="1" applyBorder="1" applyAlignment="1">
      <alignment horizontal="center" vertical="center"/>
    </xf>
    <xf numFmtId="4" fontId="5" fillId="5" borderId="1" xfId="0" quotePrefix="1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2" fillId="0" borderId="1" xfId="0" quotePrefix="1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164" fontId="10" fillId="0" borderId="0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49" fontId="10" fillId="8" borderId="1" xfId="0" quotePrefix="1" applyNumberFormat="1" applyFont="1" applyFill="1" applyBorder="1" applyAlignment="1">
      <alignment horizontal="left" vertical="center"/>
    </xf>
    <xf numFmtId="4" fontId="10" fillId="8" borderId="1" xfId="0" quotePrefix="1" applyNumberFormat="1" applyFont="1" applyFill="1" applyBorder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quotePrefix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65" fontId="24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4" fontId="1" fillId="9" borderId="1" xfId="0" applyNumberFormat="1" applyFont="1" applyFill="1" applyBorder="1" applyAlignment="1">
      <alignment horizontal="center" vertical="center"/>
    </xf>
    <xf numFmtId="165" fontId="1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/>
    <xf numFmtId="4" fontId="4" fillId="9" borderId="1" xfId="0" applyNumberFormat="1" applyFont="1" applyFill="1" applyBorder="1" applyAlignment="1">
      <alignment horizontal="center" vertical="center"/>
    </xf>
    <xf numFmtId="4" fontId="1" fillId="9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16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" fillId="9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/>
    </xf>
    <xf numFmtId="4" fontId="4" fillId="10" borderId="1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/>
    <xf numFmtId="49" fontId="2" fillId="10" borderId="1" xfId="0" applyNumberFormat="1" applyFont="1" applyFill="1" applyBorder="1"/>
    <xf numFmtId="4" fontId="29" fillId="0" borderId="1" xfId="0" applyNumberFormat="1" applyFont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6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" fontId="4" fillId="4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9" fontId="10" fillId="5" borderId="1" xfId="0" quotePrefix="1" applyNumberFormat="1" applyFont="1" applyFill="1" applyBorder="1" applyAlignment="1">
      <alignment horizontal="left" vertical="center"/>
    </xf>
    <xf numFmtId="4" fontId="10" fillId="5" borderId="1" xfId="0" quotePrefix="1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left" vertical="center"/>
    </xf>
    <xf numFmtId="165" fontId="10" fillId="8" borderId="1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  <color rgb="FFFEF7D0"/>
      <color rgb="FFF1D9F5"/>
      <color rgb="FFD5DCF9"/>
      <color rgb="FFE3FAD4"/>
      <color rgb="FFE5EAE4"/>
      <color rgb="FFFFCCFF"/>
      <color rgb="FFFF99FF"/>
      <color rgb="FFB4EAE5"/>
      <color rgb="FFFDF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297"/>
  <sheetViews>
    <sheetView zoomScale="120" zoomScaleNormal="120" workbookViewId="0">
      <pane xSplit="1" ySplit="4" topLeftCell="E50" activePane="bottomRight" state="frozen"/>
      <selection pane="topRight" activeCell="B1" sqref="B1"/>
      <selection pane="bottomLeft" activeCell="A5" sqref="A5"/>
      <selection pane="bottomRight" activeCell="H72" sqref="H72"/>
    </sheetView>
  </sheetViews>
  <sheetFormatPr defaultRowHeight="16.5" x14ac:dyDescent="0.25"/>
  <cols>
    <col min="1" max="1" width="63.42578125" style="17" bestFit="1" customWidth="1"/>
    <col min="2" max="3" width="19.28515625" style="17" customWidth="1"/>
    <col min="4" max="4" width="14.85546875" style="95" customWidth="1"/>
    <col min="5" max="6" width="19.28515625" style="17" customWidth="1"/>
    <col min="7" max="7" width="17.85546875" style="17" customWidth="1"/>
    <col min="8" max="8" width="19.28515625" style="17" customWidth="1"/>
    <col min="9" max="9" width="19.7109375" style="17" customWidth="1"/>
    <col min="10" max="10" width="18.85546875" style="17" customWidth="1"/>
    <col min="11" max="12" width="9.140625" style="17"/>
    <col min="13" max="13" width="16.7109375" style="17" customWidth="1"/>
    <col min="14" max="16384" width="9.140625" style="17"/>
  </cols>
  <sheetData>
    <row r="1" spans="1:31" ht="58.5" customHeight="1" x14ac:dyDescent="0.25">
      <c r="A1" s="173" t="s">
        <v>129</v>
      </c>
      <c r="B1" s="173"/>
      <c r="C1" s="173"/>
      <c r="D1" s="173"/>
      <c r="E1" s="173"/>
      <c r="F1" s="173"/>
      <c r="G1" s="173"/>
      <c r="H1" s="173"/>
      <c r="I1" s="173"/>
      <c r="J1" s="173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7.25" customHeight="1" x14ac:dyDescent="0.25">
      <c r="A2" s="18"/>
      <c r="B2" s="167"/>
      <c r="C2" s="167"/>
      <c r="D2" s="18"/>
      <c r="E2" s="18"/>
      <c r="F2" s="18"/>
      <c r="G2" s="18"/>
      <c r="H2" s="167">
        <f>63474-H5</f>
        <v>0</v>
      </c>
      <c r="I2" s="167">
        <f>14190.5-I5</f>
        <v>0</v>
      </c>
      <c r="J2" s="19" t="s">
        <v>100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5.5" customHeight="1" x14ac:dyDescent="0.25">
      <c r="A3" s="174" t="s">
        <v>10</v>
      </c>
      <c r="B3" s="174" t="s">
        <v>72</v>
      </c>
      <c r="C3" s="175"/>
      <c r="D3" s="175"/>
      <c r="E3" s="176" t="s">
        <v>75</v>
      </c>
      <c r="F3" s="177"/>
      <c r="G3" s="178"/>
      <c r="H3" s="176" t="s">
        <v>76</v>
      </c>
      <c r="I3" s="177"/>
      <c r="J3" s="17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31" ht="45.75" customHeight="1" x14ac:dyDescent="0.25">
      <c r="A4" s="174"/>
      <c r="B4" s="152" t="s">
        <v>77</v>
      </c>
      <c r="C4" s="153" t="s">
        <v>73</v>
      </c>
      <c r="D4" s="152" t="s">
        <v>74</v>
      </c>
      <c r="E4" s="152" t="s">
        <v>77</v>
      </c>
      <c r="F4" s="153" t="s">
        <v>73</v>
      </c>
      <c r="G4" s="152" t="s">
        <v>74</v>
      </c>
      <c r="H4" s="152" t="s">
        <v>77</v>
      </c>
      <c r="I4" s="153" t="s">
        <v>73</v>
      </c>
      <c r="J4" s="152" t="s">
        <v>74</v>
      </c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31" ht="27" customHeight="1" x14ac:dyDescent="0.25">
      <c r="A5" s="20" t="s">
        <v>39</v>
      </c>
      <c r="B5" s="21">
        <f t="shared" ref="B5:C5" si="0">B6+B20</f>
        <v>168601.60000000003</v>
      </c>
      <c r="C5" s="21">
        <f t="shared" si="0"/>
        <v>34144.9</v>
      </c>
      <c r="D5" s="69">
        <f>C5/B5*100</f>
        <v>20.25182441922259</v>
      </c>
      <c r="E5" s="9">
        <f>E6+E20</f>
        <v>105127.6</v>
      </c>
      <c r="F5" s="9">
        <f>F6+F20</f>
        <v>19954.400000000001</v>
      </c>
      <c r="G5" s="22">
        <f>F5/E5*100</f>
        <v>18.981123891347277</v>
      </c>
      <c r="H5" s="9">
        <f>H6+H20</f>
        <v>63473.999999999993</v>
      </c>
      <c r="I5" s="9">
        <f>I6+I20</f>
        <v>14190.5</v>
      </c>
      <c r="J5" s="22">
        <f>I5/H5*100</f>
        <v>22.356397895201187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</row>
    <row r="6" spans="1:31" ht="21.75" customHeight="1" x14ac:dyDescent="0.25">
      <c r="A6" s="20" t="s">
        <v>99</v>
      </c>
      <c r="B6" s="21">
        <f>B7+B9+B10+B15+B18</f>
        <v>152607.90000000002</v>
      </c>
      <c r="C6" s="29">
        <f t="shared" ref="B6:C40" si="1">F6+I6</f>
        <v>30704.799999999999</v>
      </c>
      <c r="D6" s="69">
        <f>C6/B6*100</f>
        <v>20.120059315408962</v>
      </c>
      <c r="E6" s="21">
        <f>E7+E9+E10+E15+E18</f>
        <v>95875.5</v>
      </c>
      <c r="F6" s="21">
        <f>F7+F9+F10+F15+F18+F19</f>
        <v>18103.5</v>
      </c>
      <c r="G6" s="22">
        <f t="shared" ref="G6:G65" si="2">F6/E6*100</f>
        <v>18.882300483439458</v>
      </c>
      <c r="H6" s="21">
        <f>H7+H9+H10+H15+H18+H19</f>
        <v>56732.399999999994</v>
      </c>
      <c r="I6" s="21">
        <f>I7+I9+I10+I15+I18+I19</f>
        <v>12601.3</v>
      </c>
      <c r="J6" s="22">
        <f t="shared" ref="J6:J65" si="3">I6/H6*100</f>
        <v>22.211822521169562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31" ht="18.75" customHeight="1" x14ac:dyDescent="0.25">
      <c r="A7" s="162" t="s">
        <v>78</v>
      </c>
      <c r="B7" s="23">
        <f>E7+H7</f>
        <v>87211.8</v>
      </c>
      <c r="C7" s="23">
        <f t="shared" si="1"/>
        <v>16270.4</v>
      </c>
      <c r="D7" s="24">
        <f t="shared" ref="D7:D36" si="4">C7/B7*100</f>
        <v>18.656191020022519</v>
      </c>
      <c r="E7" s="15">
        <f t="shared" ref="E7:F7" si="5">SUM(E8)</f>
        <v>73792</v>
      </c>
      <c r="F7" s="15">
        <f t="shared" si="5"/>
        <v>13446.8</v>
      </c>
      <c r="G7" s="24">
        <f t="shared" si="2"/>
        <v>18.222571552471813</v>
      </c>
      <c r="H7" s="15">
        <f>SUM(H8)</f>
        <v>13419.8</v>
      </c>
      <c r="I7" s="15">
        <f>SUM(I8)</f>
        <v>2823.6</v>
      </c>
      <c r="J7" s="24">
        <f t="shared" si="3"/>
        <v>21.040552020149331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31" ht="22.5" customHeight="1" x14ac:dyDescent="0.25">
      <c r="A8" s="25" t="s">
        <v>51</v>
      </c>
      <c r="B8" s="112">
        <f>E8+H8</f>
        <v>87211.8</v>
      </c>
      <c r="C8" s="112">
        <f>F8+I8</f>
        <v>16270.4</v>
      </c>
      <c r="D8" s="127">
        <f t="shared" si="4"/>
        <v>18.656191020022519</v>
      </c>
      <c r="E8" s="12">
        <v>73792</v>
      </c>
      <c r="F8" s="5">
        <v>13446.8</v>
      </c>
      <c r="G8" s="127">
        <f t="shared" si="2"/>
        <v>18.222571552471813</v>
      </c>
      <c r="H8" s="12">
        <v>13419.8</v>
      </c>
      <c r="I8" s="5">
        <v>2823.6</v>
      </c>
      <c r="J8" s="24">
        <f t="shared" si="3"/>
        <v>21.040552020149331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31" ht="22.5" customHeight="1" x14ac:dyDescent="0.25">
      <c r="A9" s="162" t="s">
        <v>79</v>
      </c>
      <c r="B9" s="23">
        <f t="shared" si="1"/>
        <v>33132.800000000003</v>
      </c>
      <c r="C9" s="23">
        <f t="shared" si="1"/>
        <v>8423.6</v>
      </c>
      <c r="D9" s="24">
        <f t="shared" si="4"/>
        <v>25.423749275642258</v>
      </c>
      <c r="E9" s="15">
        <v>4043.5</v>
      </c>
      <c r="F9" s="15">
        <v>1028.3</v>
      </c>
      <c r="G9" s="24">
        <f t="shared" si="2"/>
        <v>25.430938543341163</v>
      </c>
      <c r="H9" s="15">
        <v>29089.3</v>
      </c>
      <c r="I9" s="15">
        <v>7395.3</v>
      </c>
      <c r="J9" s="24">
        <f t="shared" si="3"/>
        <v>25.422749945856381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31" ht="16.5" customHeight="1" x14ac:dyDescent="0.25">
      <c r="A10" s="162" t="s">
        <v>80</v>
      </c>
      <c r="B10" s="23">
        <f t="shared" si="1"/>
        <v>15983.7</v>
      </c>
      <c r="C10" s="23">
        <f t="shared" si="1"/>
        <v>3438.8</v>
      </c>
      <c r="D10" s="24">
        <f t="shared" si="4"/>
        <v>21.514417813147144</v>
      </c>
      <c r="E10" s="15">
        <f>SUM(E11:E14)</f>
        <v>15040</v>
      </c>
      <c r="F10" s="15">
        <f>SUM(F11:F14)</f>
        <v>3041</v>
      </c>
      <c r="G10" s="24">
        <f t="shared" si="2"/>
        <v>20.219414893617021</v>
      </c>
      <c r="H10" s="15">
        <f>H11+H12+H13+H14</f>
        <v>943.7</v>
      </c>
      <c r="I10" s="15">
        <f>SUM(I11:I14)</f>
        <v>397.8</v>
      </c>
      <c r="J10" s="24">
        <f t="shared" si="3"/>
        <v>42.153226661015154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31" ht="33" customHeight="1" x14ac:dyDescent="0.25">
      <c r="A11" s="150" t="s">
        <v>70</v>
      </c>
      <c r="B11" s="112">
        <f t="shared" si="1"/>
        <v>8800</v>
      </c>
      <c r="C11" s="112">
        <f t="shared" si="1"/>
        <v>410.3</v>
      </c>
      <c r="D11" s="127">
        <f t="shared" si="4"/>
        <v>4.6624999999999996</v>
      </c>
      <c r="E11" s="11">
        <v>8800</v>
      </c>
      <c r="F11" s="2">
        <v>410.3</v>
      </c>
      <c r="G11" s="127">
        <f t="shared" si="2"/>
        <v>4.6624999999999996</v>
      </c>
      <c r="H11" s="11">
        <v>0</v>
      </c>
      <c r="I11" s="2">
        <v>0</v>
      </c>
      <c r="J11" s="24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1" ht="19.5" customHeight="1" x14ac:dyDescent="0.25">
      <c r="A12" s="25" t="s">
        <v>13</v>
      </c>
      <c r="B12" s="112">
        <f t="shared" si="1"/>
        <v>0</v>
      </c>
      <c r="C12" s="112">
        <f>F12+I12</f>
        <v>0.1</v>
      </c>
      <c r="D12" s="127">
        <v>0</v>
      </c>
      <c r="E12" s="11">
        <v>0</v>
      </c>
      <c r="F12" s="2">
        <v>0.1</v>
      </c>
      <c r="G12" s="127">
        <v>0</v>
      </c>
      <c r="H12" s="11">
        <v>0</v>
      </c>
      <c r="I12" s="2">
        <v>0</v>
      </c>
      <c r="J12" s="24">
        <v>0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31" ht="22.5" customHeight="1" x14ac:dyDescent="0.25">
      <c r="A13" s="25" t="s">
        <v>14</v>
      </c>
      <c r="B13" s="112">
        <f t="shared" si="1"/>
        <v>1743.7</v>
      </c>
      <c r="C13" s="112">
        <f t="shared" si="1"/>
        <v>795.6</v>
      </c>
      <c r="D13" s="127">
        <f t="shared" si="4"/>
        <v>45.627114755978667</v>
      </c>
      <c r="E13" s="2">
        <v>800</v>
      </c>
      <c r="F13" s="5">
        <v>397.8</v>
      </c>
      <c r="G13" s="127">
        <f t="shared" si="2"/>
        <v>49.725000000000001</v>
      </c>
      <c r="H13" s="2">
        <v>943.7</v>
      </c>
      <c r="I13" s="5">
        <v>397.8</v>
      </c>
      <c r="J13" s="24">
        <f t="shared" si="3"/>
        <v>42.153226661015154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31" ht="40.5" customHeight="1" x14ac:dyDescent="0.25">
      <c r="A14" s="150" t="s">
        <v>68</v>
      </c>
      <c r="B14" s="112">
        <f t="shared" si="1"/>
        <v>5440</v>
      </c>
      <c r="C14" s="112">
        <f t="shared" si="1"/>
        <v>2232.8000000000002</v>
      </c>
      <c r="D14" s="127">
        <f t="shared" si="4"/>
        <v>41.044117647058826</v>
      </c>
      <c r="E14" s="2">
        <v>5440</v>
      </c>
      <c r="F14" s="5">
        <v>2232.8000000000002</v>
      </c>
      <c r="G14" s="127">
        <f t="shared" si="2"/>
        <v>41.044117647058826</v>
      </c>
      <c r="H14" s="2">
        <v>0</v>
      </c>
      <c r="I14" s="5">
        <v>0</v>
      </c>
      <c r="J14" s="24">
        <v>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31" ht="20.25" customHeight="1" x14ac:dyDescent="0.25">
      <c r="A15" s="162" t="s">
        <v>81</v>
      </c>
      <c r="B15" s="23">
        <f t="shared" si="1"/>
        <v>13274.599999999999</v>
      </c>
      <c r="C15" s="23">
        <f t="shared" si="1"/>
        <v>1984.6</v>
      </c>
      <c r="D15" s="24">
        <f t="shared" si="4"/>
        <v>14.950356319587785</v>
      </c>
      <c r="E15" s="15">
        <f>E16+E17</f>
        <v>0</v>
      </c>
      <c r="F15" s="15">
        <f>F16+F17</f>
        <v>0</v>
      </c>
      <c r="G15" s="127" t="e">
        <f t="shared" si="2"/>
        <v>#DIV/0!</v>
      </c>
      <c r="H15" s="15">
        <f>H16+H17</f>
        <v>13274.599999999999</v>
      </c>
      <c r="I15" s="15">
        <f>I16+I17</f>
        <v>1984.6</v>
      </c>
      <c r="J15" s="24">
        <f t="shared" si="3"/>
        <v>14.950356319587785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31" x14ac:dyDescent="0.25">
      <c r="A16" s="25" t="s">
        <v>52</v>
      </c>
      <c r="B16" s="112">
        <f t="shared" si="1"/>
        <v>1088.3</v>
      </c>
      <c r="C16" s="112">
        <f t="shared" si="1"/>
        <v>132.6</v>
      </c>
      <c r="D16" s="127">
        <f>C16/B16*100</f>
        <v>12.184140402462557</v>
      </c>
      <c r="E16" s="10"/>
      <c r="F16" s="4"/>
      <c r="G16" s="127">
        <v>0</v>
      </c>
      <c r="H16" s="10">
        <v>1088.3</v>
      </c>
      <c r="I16" s="4">
        <v>132.6</v>
      </c>
      <c r="J16" s="24">
        <f t="shared" si="3"/>
        <v>12.184140402462557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ht="15.75" customHeight="1" x14ac:dyDescent="0.25">
      <c r="A17" s="25" t="s">
        <v>50</v>
      </c>
      <c r="B17" s="112">
        <f t="shared" si="1"/>
        <v>12186.3</v>
      </c>
      <c r="C17" s="112">
        <f t="shared" si="1"/>
        <v>1852</v>
      </c>
      <c r="D17" s="127">
        <f t="shared" si="4"/>
        <v>15.197393794671065</v>
      </c>
      <c r="E17" s="3"/>
      <c r="F17" s="4"/>
      <c r="G17" s="127" t="e">
        <f t="shared" si="2"/>
        <v>#DIV/0!</v>
      </c>
      <c r="H17" s="3">
        <v>12186.3</v>
      </c>
      <c r="I17" s="4">
        <v>1852</v>
      </c>
      <c r="J17" s="24">
        <f t="shared" si="3"/>
        <v>15.197393794671065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21" customHeight="1" x14ac:dyDescent="0.25">
      <c r="A18" s="162" t="s">
        <v>82</v>
      </c>
      <c r="B18" s="23">
        <f t="shared" si="1"/>
        <v>3005</v>
      </c>
      <c r="C18" s="23">
        <f t="shared" si="1"/>
        <v>587.4</v>
      </c>
      <c r="D18" s="24">
        <f t="shared" si="4"/>
        <v>19.547420965058233</v>
      </c>
      <c r="E18" s="166">
        <v>3000</v>
      </c>
      <c r="F18" s="23">
        <v>587.4</v>
      </c>
      <c r="G18" s="24">
        <f t="shared" si="2"/>
        <v>19.580000000000002</v>
      </c>
      <c r="H18" s="166">
        <v>5</v>
      </c>
      <c r="I18" s="23">
        <v>0</v>
      </c>
      <c r="J18" s="24">
        <f t="shared" si="3"/>
        <v>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21" customHeight="1" x14ac:dyDescent="0.25">
      <c r="A19" s="162" t="s">
        <v>83</v>
      </c>
      <c r="B19" s="23">
        <f t="shared" si="1"/>
        <v>0</v>
      </c>
      <c r="C19" s="23">
        <f>F19+I19</f>
        <v>0</v>
      </c>
      <c r="D19" s="24">
        <v>0</v>
      </c>
      <c r="E19" s="15">
        <v>0</v>
      </c>
      <c r="F19" s="15">
        <v>0</v>
      </c>
      <c r="G19" s="24">
        <v>0</v>
      </c>
      <c r="H19" s="15">
        <v>0</v>
      </c>
      <c r="I19" s="15">
        <v>0</v>
      </c>
      <c r="J19" s="24">
        <v>0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7.25" customHeight="1" x14ac:dyDescent="0.25">
      <c r="A20" s="28" t="s">
        <v>98</v>
      </c>
      <c r="B20" s="29">
        <f>B25+B21+B27+B30+B36+B37</f>
        <v>15993.699999999999</v>
      </c>
      <c r="C20" s="29">
        <f t="shared" si="1"/>
        <v>3440.1000000000004</v>
      </c>
      <c r="D20" s="69">
        <f>C20/B20*100</f>
        <v>21.509094205843553</v>
      </c>
      <c r="E20" s="29">
        <f>E25+E21+E27+E30+E36+E37</f>
        <v>9252.0999999999985</v>
      </c>
      <c r="F20" s="29">
        <f>F25+F21+F27+F30+F36+F37</f>
        <v>1850.9</v>
      </c>
      <c r="G20" s="22">
        <f t="shared" si="2"/>
        <v>20.005188011370397</v>
      </c>
      <c r="H20" s="29">
        <f>H25+H21+H27+H30+H36+H37</f>
        <v>6741.6</v>
      </c>
      <c r="I20" s="29">
        <f>I25+I21+I27+I30+I36+I37</f>
        <v>1589.2</v>
      </c>
      <c r="J20" s="22">
        <f t="shared" si="3"/>
        <v>23.573039041177168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38.25" customHeight="1" x14ac:dyDescent="0.25">
      <c r="A21" s="164" t="s">
        <v>84</v>
      </c>
      <c r="B21" s="23">
        <f t="shared" si="1"/>
        <v>8482.7999999999993</v>
      </c>
      <c r="C21" s="23">
        <f t="shared" si="1"/>
        <v>1717.6</v>
      </c>
      <c r="D21" s="24">
        <f>C21/B21*100</f>
        <v>20.248031310416373</v>
      </c>
      <c r="E21" s="15">
        <f>SUM(E22:E24)</f>
        <v>4280</v>
      </c>
      <c r="F21" s="15">
        <f>SUM(F22:F24)</f>
        <v>650.29999999999995</v>
      </c>
      <c r="G21" s="24">
        <f t="shared" si="2"/>
        <v>15.193925233644858</v>
      </c>
      <c r="H21" s="15">
        <f>SUM(H22:H24)</f>
        <v>4202.8</v>
      </c>
      <c r="I21" s="15">
        <f>SUM(I22:I24)</f>
        <v>1067.3</v>
      </c>
      <c r="J21" s="24">
        <f t="shared" si="3"/>
        <v>25.394974778718947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ht="22.5" customHeight="1" x14ac:dyDescent="0.25">
      <c r="A22" s="27" t="s">
        <v>53</v>
      </c>
      <c r="B22" s="112">
        <f t="shared" si="1"/>
        <v>7538.2</v>
      </c>
      <c r="C22" s="112">
        <f t="shared" si="1"/>
        <v>1501.9</v>
      </c>
      <c r="D22" s="127">
        <f t="shared" si="4"/>
        <v>19.92385450107453</v>
      </c>
      <c r="E22" s="10">
        <f>1550+2100</f>
        <v>3650</v>
      </c>
      <c r="F22" s="1">
        <f>333+159.8</f>
        <v>492.8</v>
      </c>
      <c r="G22" s="129">
        <f t="shared" si="2"/>
        <v>13.501369863013698</v>
      </c>
      <c r="H22" s="10">
        <v>3888.2</v>
      </c>
      <c r="I22" s="1">
        <v>1009.1</v>
      </c>
      <c r="J22" s="24">
        <f t="shared" si="3"/>
        <v>25.952883082145984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22.5" customHeight="1" x14ac:dyDescent="0.25">
      <c r="A23" s="27" t="s">
        <v>54</v>
      </c>
      <c r="B23" s="112">
        <f t="shared" si="1"/>
        <v>944.6</v>
      </c>
      <c r="C23" s="112">
        <f t="shared" si="1"/>
        <v>215.7</v>
      </c>
      <c r="D23" s="127">
        <f t="shared" si="4"/>
        <v>22.835062460300655</v>
      </c>
      <c r="E23" s="10">
        <v>630</v>
      </c>
      <c r="F23" s="1">
        <v>157.5</v>
      </c>
      <c r="G23" s="129">
        <f t="shared" si="2"/>
        <v>25</v>
      </c>
      <c r="H23" s="113">
        <v>314.60000000000002</v>
      </c>
      <c r="I23" s="1">
        <v>58.2</v>
      </c>
      <c r="J23" s="24">
        <f t="shared" si="3"/>
        <v>18.499682136045774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ht="48" customHeight="1" x14ac:dyDescent="0.25">
      <c r="A24" s="30" t="s">
        <v>85</v>
      </c>
      <c r="B24" s="112">
        <f t="shared" si="1"/>
        <v>0</v>
      </c>
      <c r="C24" s="112">
        <f t="shared" si="1"/>
        <v>0</v>
      </c>
      <c r="D24" s="127" t="e">
        <f t="shared" si="4"/>
        <v>#DIV/0!</v>
      </c>
      <c r="E24" s="10"/>
      <c r="F24" s="1"/>
      <c r="G24" s="129" t="e">
        <f t="shared" si="2"/>
        <v>#DIV/0!</v>
      </c>
      <c r="H24" s="10"/>
      <c r="I24" s="1"/>
      <c r="J24" s="24">
        <v>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ht="21" customHeight="1" x14ac:dyDescent="0.25">
      <c r="A25" s="162" t="s">
        <v>86</v>
      </c>
      <c r="B25" s="23">
        <f t="shared" si="1"/>
        <v>269</v>
      </c>
      <c r="C25" s="23">
        <f t="shared" si="1"/>
        <v>18.899999999999999</v>
      </c>
      <c r="D25" s="24">
        <f t="shared" si="4"/>
        <v>7.0260223048327131</v>
      </c>
      <c r="E25" s="15">
        <f t="shared" ref="E25:F25" si="6">SUM(E26)</f>
        <v>269</v>
      </c>
      <c r="F25" s="15">
        <f t="shared" si="6"/>
        <v>18.899999999999999</v>
      </c>
      <c r="G25" s="24">
        <f t="shared" si="2"/>
        <v>7.0260223048327131</v>
      </c>
      <c r="H25" s="15">
        <f t="shared" ref="H25:I25" si="7">SUM(H26)</f>
        <v>0</v>
      </c>
      <c r="I25" s="15">
        <f t="shared" si="7"/>
        <v>0</v>
      </c>
      <c r="J25" s="24"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ht="18" customHeight="1" x14ac:dyDescent="0.25">
      <c r="A26" s="25" t="s">
        <v>95</v>
      </c>
      <c r="B26" s="112">
        <f t="shared" si="1"/>
        <v>269</v>
      </c>
      <c r="C26" s="112">
        <f t="shared" si="1"/>
        <v>18.899999999999999</v>
      </c>
      <c r="D26" s="127">
        <f t="shared" si="4"/>
        <v>7.0260223048327131</v>
      </c>
      <c r="E26" s="10">
        <v>269</v>
      </c>
      <c r="F26" s="1">
        <v>18.899999999999999</v>
      </c>
      <c r="G26" s="129">
        <f t="shared" si="2"/>
        <v>7.0260223048327131</v>
      </c>
      <c r="H26" s="10">
        <v>0</v>
      </c>
      <c r="I26" s="1">
        <v>0</v>
      </c>
      <c r="J26" s="24"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ht="36" customHeight="1" x14ac:dyDescent="0.25">
      <c r="A27" s="165" t="s">
        <v>87</v>
      </c>
      <c r="B27" s="23">
        <f>E27+H27</f>
        <v>768</v>
      </c>
      <c r="C27" s="23">
        <f t="shared" si="1"/>
        <v>173.10000000000002</v>
      </c>
      <c r="D27" s="24">
        <f t="shared" si="4"/>
        <v>22.539062500000004</v>
      </c>
      <c r="E27" s="15">
        <f>SUM(E28:E29)</f>
        <v>167.2</v>
      </c>
      <c r="F27" s="15">
        <f>SUM(F28:F29)</f>
        <v>109.4</v>
      </c>
      <c r="G27" s="24">
        <f t="shared" si="2"/>
        <v>65.43062200956939</v>
      </c>
      <c r="H27" s="15">
        <f>SUM(H28:H29)</f>
        <v>600.79999999999995</v>
      </c>
      <c r="I27" s="15">
        <f>SUM(I28:I29)</f>
        <v>63.7</v>
      </c>
      <c r="J27" s="24">
        <f t="shared" si="3"/>
        <v>10.602529960053264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ht="24.75" customHeight="1" x14ac:dyDescent="0.25">
      <c r="A28" s="27" t="s">
        <v>94</v>
      </c>
      <c r="B28" s="112">
        <f t="shared" si="1"/>
        <v>266.7</v>
      </c>
      <c r="C28" s="112">
        <f t="shared" si="1"/>
        <v>63.7</v>
      </c>
      <c r="D28" s="127">
        <f t="shared" si="4"/>
        <v>23.884514435695539</v>
      </c>
      <c r="E28" s="3">
        <v>5</v>
      </c>
      <c r="F28" s="1"/>
      <c r="G28" s="129">
        <f t="shared" si="2"/>
        <v>0</v>
      </c>
      <c r="H28" s="71">
        <v>261.7</v>
      </c>
      <c r="I28" s="1">
        <v>63.7</v>
      </c>
      <c r="J28" s="24">
        <f t="shared" si="3"/>
        <v>24.340848299579672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spans="1:29" ht="19.5" customHeight="1" x14ac:dyDescent="0.25">
      <c r="A29" s="30" t="s">
        <v>96</v>
      </c>
      <c r="B29" s="112">
        <f t="shared" si="1"/>
        <v>501.3</v>
      </c>
      <c r="C29" s="112">
        <f t="shared" si="1"/>
        <v>109.4</v>
      </c>
      <c r="D29" s="127">
        <f t="shared" si="4"/>
        <v>21.823259525234391</v>
      </c>
      <c r="E29" s="10">
        <v>162.19999999999999</v>
      </c>
      <c r="F29" s="1">
        <v>109.4</v>
      </c>
      <c r="G29" s="129">
        <f t="shared" si="2"/>
        <v>67.447595561035769</v>
      </c>
      <c r="H29" s="113">
        <v>339.1</v>
      </c>
      <c r="I29" s="1"/>
      <c r="J29" s="24">
        <f t="shared" si="3"/>
        <v>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spans="1:29" ht="34.5" customHeight="1" x14ac:dyDescent="0.25">
      <c r="A30" s="164" t="s">
        <v>88</v>
      </c>
      <c r="B30" s="98">
        <f>SUM(B31:B35)</f>
        <v>2061</v>
      </c>
      <c r="C30" s="98">
        <f>SUM(C31:C35)</f>
        <v>418.40000000000003</v>
      </c>
      <c r="D30" s="89">
        <f t="shared" si="4"/>
        <v>20.300824842309559</v>
      </c>
      <c r="E30" s="98">
        <f>SUM(E31:E35)</f>
        <v>320</v>
      </c>
      <c r="F30" s="98">
        <f>SUM(F31:F35)</f>
        <v>63.599999999999994</v>
      </c>
      <c r="G30" s="24">
        <f t="shared" si="2"/>
        <v>19.875</v>
      </c>
      <c r="H30" s="98">
        <f>SUM(H31:H35)</f>
        <v>1741</v>
      </c>
      <c r="I30" s="98">
        <f>SUM(I31:I35)</f>
        <v>354.8</v>
      </c>
      <c r="J30" s="24">
        <f t="shared" si="3"/>
        <v>20.379092475588742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ht="19.5" hidden="1" customHeight="1" x14ac:dyDescent="0.25">
      <c r="A31" s="30" t="s">
        <v>111</v>
      </c>
      <c r="B31" s="26">
        <f t="shared" si="1"/>
        <v>0</v>
      </c>
      <c r="C31" s="26">
        <f t="shared" si="1"/>
        <v>0</v>
      </c>
      <c r="D31" s="136">
        <v>0</v>
      </c>
      <c r="E31" s="73">
        <v>0</v>
      </c>
      <c r="F31" s="96">
        <v>0</v>
      </c>
      <c r="G31" s="22">
        <v>0</v>
      </c>
      <c r="H31" s="73">
        <v>0</v>
      </c>
      <c r="I31" s="96">
        <v>0</v>
      </c>
      <c r="J31" s="22" t="e">
        <f t="shared" si="3"/>
        <v>#DIV/0!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ht="22.5" customHeight="1" x14ac:dyDescent="0.25">
      <c r="A32" s="30" t="s">
        <v>37</v>
      </c>
      <c r="B32" s="112">
        <f t="shared" si="1"/>
        <v>130</v>
      </c>
      <c r="C32" s="112">
        <f t="shared" si="1"/>
        <v>4.5999999999999996</v>
      </c>
      <c r="D32" s="127">
        <f t="shared" si="4"/>
        <v>3.5384615384615383</v>
      </c>
      <c r="E32" s="10">
        <v>60</v>
      </c>
      <c r="F32" s="1">
        <v>1.3</v>
      </c>
      <c r="G32" s="129">
        <f t="shared" si="2"/>
        <v>2.166666666666667</v>
      </c>
      <c r="H32" s="10">
        <v>70</v>
      </c>
      <c r="I32" s="1">
        <v>3.3</v>
      </c>
      <c r="J32" s="24">
        <v>0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22.5" customHeight="1" x14ac:dyDescent="0.25">
      <c r="A33" s="30" t="s">
        <v>38</v>
      </c>
      <c r="B33" s="112">
        <f t="shared" si="1"/>
        <v>1931</v>
      </c>
      <c r="C33" s="112">
        <f t="shared" si="1"/>
        <v>413.8</v>
      </c>
      <c r="D33" s="127">
        <f t="shared" si="4"/>
        <v>21.429311237700674</v>
      </c>
      <c r="E33" s="10">
        <v>260</v>
      </c>
      <c r="F33" s="1">
        <v>62.3</v>
      </c>
      <c r="G33" s="129">
        <f t="shared" si="2"/>
        <v>23.96153846153846</v>
      </c>
      <c r="H33" s="113">
        <v>1671</v>
      </c>
      <c r="I33" s="1">
        <v>351.5</v>
      </c>
      <c r="J33" s="24">
        <f t="shared" si="3"/>
        <v>21.035308198683424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36.75" customHeight="1" x14ac:dyDescent="0.25">
      <c r="A34" s="30" t="s">
        <v>113</v>
      </c>
      <c r="B34" s="112">
        <f t="shared" si="1"/>
        <v>0</v>
      </c>
      <c r="C34" s="112">
        <f t="shared" si="1"/>
        <v>0</v>
      </c>
      <c r="D34" s="127" t="e">
        <f t="shared" si="4"/>
        <v>#DIV/0!</v>
      </c>
      <c r="E34" s="10"/>
      <c r="F34" s="1"/>
      <c r="G34" s="129" t="e">
        <f t="shared" si="2"/>
        <v>#DIV/0!</v>
      </c>
      <c r="H34" s="10"/>
      <c r="I34" s="1"/>
      <c r="J34" s="24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ht="18" customHeight="1" x14ac:dyDescent="0.25">
      <c r="A35" s="148" t="s">
        <v>116</v>
      </c>
      <c r="B35" s="112">
        <v>0</v>
      </c>
      <c r="C35" s="112">
        <v>0</v>
      </c>
      <c r="D35" s="127">
        <v>0</v>
      </c>
      <c r="E35" s="10"/>
      <c r="F35" s="1"/>
      <c r="G35" s="129" t="e">
        <f t="shared" si="2"/>
        <v>#DIV/0!</v>
      </c>
      <c r="H35" s="10"/>
      <c r="I35" s="1"/>
      <c r="J35" s="24">
        <v>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1" customHeight="1" x14ac:dyDescent="0.25">
      <c r="A36" s="162" t="s">
        <v>97</v>
      </c>
      <c r="B36" s="23">
        <f t="shared" si="1"/>
        <v>4397.8999999999996</v>
      </c>
      <c r="C36" s="23">
        <f t="shared" si="1"/>
        <v>1170.6000000000001</v>
      </c>
      <c r="D36" s="89">
        <f t="shared" si="4"/>
        <v>26.617249141635785</v>
      </c>
      <c r="E36" s="15">
        <v>4215.8999999999996</v>
      </c>
      <c r="F36" s="15">
        <v>1008.7</v>
      </c>
      <c r="G36" s="24">
        <f>F36/E36*100</f>
        <v>23.926089328494513</v>
      </c>
      <c r="H36" s="15">
        <f>132+50</f>
        <v>182</v>
      </c>
      <c r="I36" s="15">
        <f>10.8+151.1</f>
        <v>161.9</v>
      </c>
      <c r="J36" s="24">
        <f t="shared" si="3"/>
        <v>88.956043956043956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ht="21" customHeight="1" x14ac:dyDescent="0.25">
      <c r="A37" s="162" t="s">
        <v>89</v>
      </c>
      <c r="B37" s="23">
        <f>E37+H37</f>
        <v>15</v>
      </c>
      <c r="C37" s="23">
        <f t="shared" si="1"/>
        <v>-58.5</v>
      </c>
      <c r="D37" s="89">
        <f>C37/B37*100</f>
        <v>-390</v>
      </c>
      <c r="E37" s="15">
        <f>E38+E39+E40</f>
        <v>0</v>
      </c>
      <c r="F37" s="15">
        <f>F38+F39+F40</f>
        <v>0</v>
      </c>
      <c r="G37" s="24" t="e">
        <f t="shared" si="2"/>
        <v>#DIV/0!</v>
      </c>
      <c r="H37" s="15">
        <f>H38+H39+H40</f>
        <v>15</v>
      </c>
      <c r="I37" s="15">
        <f>I38+I39+I40</f>
        <v>-58.5</v>
      </c>
      <c r="J37" s="24">
        <f t="shared" si="3"/>
        <v>-390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22.5" customHeight="1" x14ac:dyDescent="0.25">
      <c r="A38" s="31" t="s">
        <v>24</v>
      </c>
      <c r="B38" s="112">
        <f t="shared" si="1"/>
        <v>0</v>
      </c>
      <c r="C38" s="112">
        <f t="shared" si="1"/>
        <v>21.5</v>
      </c>
      <c r="D38" s="127" t="e">
        <f>C38/B38*100</f>
        <v>#DIV/0!</v>
      </c>
      <c r="E38" s="13">
        <v>0</v>
      </c>
      <c r="F38" s="5">
        <v>0</v>
      </c>
      <c r="G38" s="127">
        <v>0</v>
      </c>
      <c r="H38" s="13"/>
      <c r="I38" s="5">
        <v>21.5</v>
      </c>
      <c r="J38" s="24" t="e">
        <f t="shared" si="3"/>
        <v>#DIV/0!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2.5" customHeight="1" x14ac:dyDescent="0.25">
      <c r="A39" s="31" t="s">
        <v>23</v>
      </c>
      <c r="B39" s="112">
        <f t="shared" si="1"/>
        <v>15</v>
      </c>
      <c r="C39" s="112">
        <f t="shared" si="1"/>
        <v>0</v>
      </c>
      <c r="D39" s="127">
        <f>C39/B39*100</f>
        <v>0</v>
      </c>
      <c r="E39" s="13"/>
      <c r="F39" s="6"/>
      <c r="G39" s="127">
        <v>0</v>
      </c>
      <c r="H39" s="13">
        <v>15</v>
      </c>
      <c r="I39" s="6">
        <v>0</v>
      </c>
      <c r="J39" s="24">
        <f t="shared" si="3"/>
        <v>0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2.5" customHeight="1" x14ac:dyDescent="0.25">
      <c r="A40" s="31" t="s">
        <v>118</v>
      </c>
      <c r="B40" s="112">
        <f t="shared" si="1"/>
        <v>0</v>
      </c>
      <c r="C40" s="112">
        <f t="shared" si="1"/>
        <v>-80</v>
      </c>
      <c r="D40" s="127" t="e">
        <f>C40/B40*100</f>
        <v>#DIV/0!</v>
      </c>
      <c r="E40" s="13"/>
      <c r="F40" s="6"/>
      <c r="G40" s="24" t="e">
        <f t="shared" ref="G40:G41" si="8">F40/E40*100</f>
        <v>#DIV/0!</v>
      </c>
      <c r="H40" s="13">
        <v>0</v>
      </c>
      <c r="I40" s="6">
        <v>-80</v>
      </c>
      <c r="J40" s="24" t="e">
        <f t="shared" si="3"/>
        <v>#DIV/0!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6.25" customHeight="1" x14ac:dyDescent="0.25">
      <c r="A41" s="163" t="s">
        <v>11</v>
      </c>
      <c r="B41" s="29">
        <f>B42+B50+B47+B49</f>
        <v>1760141.1</v>
      </c>
      <c r="C41" s="29">
        <f>C42+C47+C50+C49+C48</f>
        <v>358743.2</v>
      </c>
      <c r="D41" s="136">
        <f>C41/B41*100</f>
        <v>20.381502369327094</v>
      </c>
      <c r="E41" s="29">
        <f>E42+E47+E50+E49</f>
        <v>1608536.0000000002</v>
      </c>
      <c r="F41" s="29">
        <f>F42+F47+F50+F49+F48</f>
        <v>352347</v>
      </c>
      <c r="G41" s="69">
        <f t="shared" si="8"/>
        <v>21.904825257252554</v>
      </c>
      <c r="H41" s="29">
        <f>H42+H50+H47+H49</f>
        <v>350890.5</v>
      </c>
      <c r="I41" s="29">
        <f>I42+I47+I50+I49+I48</f>
        <v>55144.9</v>
      </c>
      <c r="J41" s="136">
        <f t="shared" si="3"/>
        <v>15.715700482059219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2.5" customHeight="1" x14ac:dyDescent="0.25">
      <c r="A42" s="163" t="s">
        <v>90</v>
      </c>
      <c r="B42" s="161">
        <f>SUM(B43:B46)</f>
        <v>1737724.8</v>
      </c>
      <c r="C42" s="161">
        <f>SUM(C43:C46)</f>
        <v>358867.20000000001</v>
      </c>
      <c r="D42" s="69">
        <f t="shared" ref="D42:D55" si="9">C42/B42*100</f>
        <v>20.651555413147122</v>
      </c>
      <c r="E42" s="161">
        <f>SUM(E43:E46)</f>
        <v>1586409.7000000002</v>
      </c>
      <c r="F42" s="161">
        <f>SUM(F43:F46)</f>
        <v>352809.9</v>
      </c>
      <c r="G42" s="69">
        <f t="shared" si="2"/>
        <v>22.239519841564256</v>
      </c>
      <c r="H42" s="161">
        <f>SUM(H43:H46)</f>
        <v>350600.5</v>
      </c>
      <c r="I42" s="161">
        <f>SUM(I43:I46)</f>
        <v>54806</v>
      </c>
      <c r="J42" s="69">
        <f t="shared" si="3"/>
        <v>15.632037033603774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2.5" customHeight="1" x14ac:dyDescent="0.25">
      <c r="A43" s="158" t="s">
        <v>41</v>
      </c>
      <c r="B43" s="112">
        <v>322000.40000000002</v>
      </c>
      <c r="C43" s="112">
        <v>80500.100000000006</v>
      </c>
      <c r="D43" s="145">
        <f t="shared" si="9"/>
        <v>25</v>
      </c>
      <c r="E43" s="2">
        <f>210415.7+111584.7</f>
        <v>322000.40000000002</v>
      </c>
      <c r="F43" s="5">
        <v>80500.100000000006</v>
      </c>
      <c r="G43" s="144">
        <f t="shared" si="2"/>
        <v>25</v>
      </c>
      <c r="H43" s="2">
        <v>184903.8</v>
      </c>
      <c r="I43" s="5">
        <v>46363.5</v>
      </c>
      <c r="J43" s="144">
        <f t="shared" si="3"/>
        <v>25.07439003416912</v>
      </c>
      <c r="K43" s="16"/>
      <c r="L43" s="16"/>
      <c r="M43" s="33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2.5" customHeight="1" x14ac:dyDescent="0.25">
      <c r="A44" s="158" t="s">
        <v>42</v>
      </c>
      <c r="B44" s="112">
        <f>E44+H44</f>
        <v>347684.2</v>
      </c>
      <c r="C44" s="112">
        <f>F44+I44</f>
        <v>35941.300000000003</v>
      </c>
      <c r="D44" s="145">
        <f t="shared" si="9"/>
        <v>10.3373406096682</v>
      </c>
      <c r="E44" s="2">
        <v>198437.5</v>
      </c>
      <c r="F44" s="5">
        <v>30601.7</v>
      </c>
      <c r="G44" s="144">
        <f t="shared" si="2"/>
        <v>15.421329133858269</v>
      </c>
      <c r="H44" s="2">
        <v>149246.70000000001</v>
      </c>
      <c r="I44" s="5">
        <v>5339.6</v>
      </c>
      <c r="J44" s="144">
        <f t="shared" si="3"/>
        <v>3.5777005454726973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2.5" customHeight="1" x14ac:dyDescent="0.25">
      <c r="A45" s="158" t="s">
        <v>43</v>
      </c>
      <c r="B45" s="112">
        <f t="shared" ref="B45" si="10">E45+H45</f>
        <v>1028506.7</v>
      </c>
      <c r="C45" s="112">
        <f>F45+I45</f>
        <v>235955.9</v>
      </c>
      <c r="D45" s="145">
        <f t="shared" si="9"/>
        <v>22.941600672120074</v>
      </c>
      <c r="E45" s="2">
        <v>1025073.7</v>
      </c>
      <c r="F45" s="5">
        <v>235198.4</v>
      </c>
      <c r="G45" s="144">
        <f t="shared" si="2"/>
        <v>22.944535597781897</v>
      </c>
      <c r="H45" s="2">
        <v>3433</v>
      </c>
      <c r="I45" s="5">
        <v>757.5</v>
      </c>
      <c r="J45" s="144">
        <f t="shared" si="3"/>
        <v>22.065249053306147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18" customHeight="1" x14ac:dyDescent="0.25">
      <c r="A46" s="158" t="s">
        <v>44</v>
      </c>
      <c r="B46" s="112">
        <f>E46+H46-14381.6</f>
        <v>39533.5</v>
      </c>
      <c r="C46" s="112">
        <f>F46+I46-2385.2</f>
        <v>6469.9000000000005</v>
      </c>
      <c r="D46" s="145">
        <f t="shared" si="9"/>
        <v>16.365613972959643</v>
      </c>
      <c r="E46" s="2">
        <v>40898.1</v>
      </c>
      <c r="F46" s="5">
        <v>6509.7</v>
      </c>
      <c r="G46" s="144">
        <f t="shared" si="2"/>
        <v>15.916876334108432</v>
      </c>
      <c r="H46" s="2">
        <v>13017</v>
      </c>
      <c r="I46" s="5">
        <v>2345.4</v>
      </c>
      <c r="J46" s="144">
        <f t="shared" si="3"/>
        <v>18.017976492279328</v>
      </c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2.5" customHeight="1" x14ac:dyDescent="0.25">
      <c r="A47" s="162" t="s">
        <v>91</v>
      </c>
      <c r="B47" s="23">
        <f t="shared" ref="B47" si="11">E47+H47</f>
        <v>22416.3</v>
      </c>
      <c r="C47" s="23">
        <f t="shared" ref="C47" si="12">F47+I47</f>
        <v>35.800000000000011</v>
      </c>
      <c r="D47" s="24">
        <f t="shared" si="9"/>
        <v>0.15970521450908495</v>
      </c>
      <c r="E47" s="15">
        <v>22126.3</v>
      </c>
      <c r="F47" s="7">
        <v>-332.5</v>
      </c>
      <c r="G47" s="24">
        <f t="shared" si="2"/>
        <v>-1.5027365623714766</v>
      </c>
      <c r="H47" s="15">
        <v>290</v>
      </c>
      <c r="I47" s="7">
        <v>368.3</v>
      </c>
      <c r="J47" s="24">
        <f t="shared" si="3"/>
        <v>127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45.75" customHeight="1" x14ac:dyDescent="0.25">
      <c r="A48" s="165" t="s">
        <v>130</v>
      </c>
      <c r="B48" s="23">
        <f t="shared" ref="B48" si="13">E48+H48</f>
        <v>0</v>
      </c>
      <c r="C48" s="23">
        <f t="shared" ref="C48" si="14">F48+I48</f>
        <v>-159.80000000000001</v>
      </c>
      <c r="D48" s="24"/>
      <c r="E48" s="15"/>
      <c r="F48" s="7">
        <v>-130.4</v>
      </c>
      <c r="G48" s="24"/>
      <c r="H48" s="15"/>
      <c r="I48" s="7">
        <v>-29.4</v>
      </c>
      <c r="J48" s="24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22.5" customHeight="1" x14ac:dyDescent="0.25">
      <c r="A49" s="162" t="s">
        <v>110</v>
      </c>
      <c r="B49" s="23">
        <f t="shared" ref="B49:B50" si="15">E49+H49</f>
        <v>1</v>
      </c>
      <c r="C49" s="23">
        <f t="shared" ref="C49:C64" si="16">F49+I49</f>
        <v>1.5</v>
      </c>
      <c r="D49" s="24">
        <v>0</v>
      </c>
      <c r="E49" s="15">
        <v>1</v>
      </c>
      <c r="F49" s="7">
        <v>1.5</v>
      </c>
      <c r="G49" s="24">
        <v>0</v>
      </c>
      <c r="H49" s="15">
        <v>0</v>
      </c>
      <c r="I49" s="7">
        <v>0</v>
      </c>
      <c r="J49" s="24">
        <v>0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2.5" customHeight="1" x14ac:dyDescent="0.25">
      <c r="A50" s="162" t="s">
        <v>92</v>
      </c>
      <c r="B50" s="23">
        <f t="shared" si="15"/>
        <v>-1</v>
      </c>
      <c r="C50" s="23">
        <f>F50+I50</f>
        <v>-1.5</v>
      </c>
      <c r="D50" s="24">
        <f t="shared" si="9"/>
        <v>150</v>
      </c>
      <c r="E50" s="15">
        <v>-1</v>
      </c>
      <c r="F50" s="7">
        <v>-1.5</v>
      </c>
      <c r="G50" s="24">
        <f t="shared" si="2"/>
        <v>150</v>
      </c>
      <c r="H50" s="15">
        <v>0</v>
      </c>
      <c r="I50" s="7">
        <v>0</v>
      </c>
      <c r="J50" s="24" t="e">
        <f t="shared" si="3"/>
        <v>#DIV/0!</v>
      </c>
      <c r="K50" s="34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16.5" hidden="1" customHeight="1" x14ac:dyDescent="0.25">
      <c r="A51" s="20" t="s">
        <v>12</v>
      </c>
      <c r="B51" s="21"/>
      <c r="C51" s="21"/>
      <c r="D51" s="69" t="e">
        <f t="shared" si="9"/>
        <v>#DIV/0!</v>
      </c>
      <c r="E51" s="108"/>
      <c r="F51" s="108"/>
      <c r="G51" s="22" t="e">
        <f t="shared" si="2"/>
        <v>#DIV/0!</v>
      </c>
      <c r="H51" s="32"/>
      <c r="I51" s="32"/>
      <c r="J51" s="22" t="e">
        <f t="shared" si="3"/>
        <v>#DIV/0!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29" ht="16.5" hidden="1" customHeight="1" x14ac:dyDescent="0.25">
      <c r="A52" s="35" t="s">
        <v>55</v>
      </c>
      <c r="B52" s="21"/>
      <c r="C52" s="21"/>
      <c r="D52" s="69" t="e">
        <f t="shared" si="9"/>
        <v>#DIV/0!</v>
      </c>
      <c r="E52" s="109"/>
      <c r="F52" s="110"/>
      <c r="G52" s="22" t="e">
        <f t="shared" si="2"/>
        <v>#DIV/0!</v>
      </c>
      <c r="H52" s="14"/>
      <c r="I52" s="8"/>
      <c r="J52" s="22" t="e">
        <f t="shared" si="3"/>
        <v>#DIV/0!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:29" hidden="1" x14ac:dyDescent="0.25">
      <c r="A53" s="35" t="s">
        <v>40</v>
      </c>
      <c r="B53" s="21"/>
      <c r="C53" s="21"/>
      <c r="D53" s="69" t="e">
        <f t="shared" si="9"/>
        <v>#DIV/0!</v>
      </c>
      <c r="E53" s="109"/>
      <c r="F53" s="110"/>
      <c r="G53" s="22" t="e">
        <f t="shared" si="2"/>
        <v>#DIV/0!</v>
      </c>
      <c r="H53" s="14"/>
      <c r="I53" s="8"/>
      <c r="J53" s="22" t="e">
        <f t="shared" si="3"/>
        <v>#DIV/0!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:29" ht="34.5" customHeight="1" x14ac:dyDescent="0.25">
      <c r="A54" s="137" t="s">
        <v>3</v>
      </c>
      <c r="B54" s="138">
        <f>B5+B41+B51</f>
        <v>1928742.7000000002</v>
      </c>
      <c r="C54" s="138">
        <f>C5+C41+C51</f>
        <v>392888.10000000003</v>
      </c>
      <c r="D54" s="139">
        <f t="shared" si="9"/>
        <v>20.370166533877224</v>
      </c>
      <c r="E54" s="138">
        <f>E5+E41+E51</f>
        <v>1713663.6000000003</v>
      </c>
      <c r="F54" s="138">
        <f>F5+F41+F51</f>
        <v>372301.4</v>
      </c>
      <c r="G54" s="139">
        <f t="shared" si="2"/>
        <v>21.725465838219353</v>
      </c>
      <c r="H54" s="138">
        <f>H5+H41+H51</f>
        <v>414364.5</v>
      </c>
      <c r="I54" s="138">
        <f>I5+I41+I51</f>
        <v>69335.399999999994</v>
      </c>
      <c r="J54" s="139">
        <f t="shared" si="3"/>
        <v>16.732948889202621</v>
      </c>
      <c r="K54" s="36"/>
      <c r="L54" s="37"/>
      <c r="M54" s="36"/>
      <c r="N54" s="36"/>
      <c r="O54" s="36"/>
      <c r="P54" s="38"/>
      <c r="Q54" s="38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29" ht="22.5" customHeight="1" x14ac:dyDescent="0.25">
      <c r="A55" s="140" t="s">
        <v>93</v>
      </c>
      <c r="B55" s="141">
        <f>E55+H55</f>
        <v>31538.5</v>
      </c>
      <c r="C55" s="141">
        <f t="shared" si="16"/>
        <v>-1370</v>
      </c>
      <c r="D55" s="139">
        <f t="shared" si="9"/>
        <v>-4.3438971415888519</v>
      </c>
      <c r="E55" s="142">
        <f>E57+E58+E60-E62-E63-E64+E59+E61</f>
        <v>16244.3</v>
      </c>
      <c r="F55" s="142">
        <f>F57+F58+F60-F62-F63-F64+F59+F61</f>
        <v>422</v>
      </c>
      <c r="G55" s="139">
        <f t="shared" si="2"/>
        <v>2.5978343172682115</v>
      </c>
      <c r="H55" s="142">
        <f>H57+H58+H60-H62-H63-H64+H59+H61</f>
        <v>15294.2</v>
      </c>
      <c r="I55" s="142">
        <f>I57+I58+I60-I62-I63-I64+I59</f>
        <v>-1792</v>
      </c>
      <c r="J55" s="139">
        <f t="shared" si="3"/>
        <v>-11.716859986138536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:29" ht="1.5" customHeight="1" x14ac:dyDescent="0.25">
      <c r="A56" s="114" t="s">
        <v>4</v>
      </c>
      <c r="B56" s="26"/>
      <c r="C56" s="26"/>
      <c r="D56" s="69"/>
      <c r="E56" s="3"/>
      <c r="F56" s="1"/>
      <c r="G56" s="22" t="e">
        <f t="shared" si="2"/>
        <v>#DIV/0!</v>
      </c>
      <c r="H56" s="3"/>
      <c r="I56" s="1"/>
      <c r="J56" s="22" t="e">
        <f t="shared" si="3"/>
        <v>#DIV/0!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:29" ht="15" customHeight="1" x14ac:dyDescent="0.25">
      <c r="A57" s="159" t="s">
        <v>17</v>
      </c>
      <c r="B57" s="112">
        <f>E57+H57</f>
        <v>21092</v>
      </c>
      <c r="C57" s="112">
        <f>F57+I57</f>
        <v>-1370</v>
      </c>
      <c r="D57" s="145">
        <f t="shared" ref="D57:D65" si="17">C57/B57*100</f>
        <v>-6.4953536886023135</v>
      </c>
      <c r="E57" s="2">
        <v>8359.7999999999993</v>
      </c>
      <c r="F57" s="5">
        <v>422</v>
      </c>
      <c r="G57" s="144">
        <f t="shared" si="2"/>
        <v>5.0479676547285823</v>
      </c>
      <c r="H57" s="74">
        <v>12732.2</v>
      </c>
      <c r="I57" s="2">
        <v>-1792</v>
      </c>
      <c r="J57" s="144">
        <f t="shared" si="3"/>
        <v>-14.074551138059407</v>
      </c>
      <c r="K57" s="97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ht="19.5" customHeight="1" x14ac:dyDescent="0.25">
      <c r="A58" s="159" t="s">
        <v>18</v>
      </c>
      <c r="B58" s="112">
        <f>E58+H58</f>
        <v>10446.5</v>
      </c>
      <c r="C58" s="112">
        <f t="shared" si="16"/>
        <v>0</v>
      </c>
      <c r="D58" s="145">
        <f t="shared" si="17"/>
        <v>0</v>
      </c>
      <c r="E58" s="2">
        <v>7884.5</v>
      </c>
      <c r="F58" s="5">
        <v>0</v>
      </c>
      <c r="G58" s="144">
        <f t="shared" si="2"/>
        <v>0</v>
      </c>
      <c r="H58" s="2">
        <v>2562</v>
      </c>
      <c r="I58" s="5">
        <v>0</v>
      </c>
      <c r="J58" s="144">
        <f t="shared" si="3"/>
        <v>0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ht="17.25" customHeight="1" x14ac:dyDescent="0.25">
      <c r="A59" s="159" t="s">
        <v>60</v>
      </c>
      <c r="B59" s="112">
        <f t="shared" ref="B59:B61" si="18">E59+H59</f>
        <v>0</v>
      </c>
      <c r="C59" s="112">
        <f t="shared" si="16"/>
        <v>0</v>
      </c>
      <c r="D59" s="145" t="e">
        <f t="shared" si="17"/>
        <v>#DIV/0!</v>
      </c>
      <c r="E59" s="2">
        <v>0</v>
      </c>
      <c r="F59" s="5">
        <v>0</v>
      </c>
      <c r="G59" s="144">
        <v>0</v>
      </c>
      <c r="H59" s="2">
        <v>0</v>
      </c>
      <c r="I59" s="5">
        <v>0</v>
      </c>
      <c r="J59" s="144">
        <v>0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19.5" customHeight="1" x14ac:dyDescent="0.25">
      <c r="A60" s="159" t="s">
        <v>59</v>
      </c>
      <c r="B60" s="112">
        <f t="shared" si="18"/>
        <v>0</v>
      </c>
      <c r="C60" s="112">
        <f t="shared" si="16"/>
        <v>0</v>
      </c>
      <c r="D60" s="145" t="e">
        <f t="shared" si="17"/>
        <v>#DIV/0!</v>
      </c>
      <c r="E60" s="2"/>
      <c r="F60" s="5"/>
      <c r="G60" s="144" t="e">
        <f t="shared" si="2"/>
        <v>#DIV/0!</v>
      </c>
      <c r="H60" s="2"/>
      <c r="I60" s="5"/>
      <c r="J60" s="144" t="e">
        <f t="shared" si="3"/>
        <v>#DIV/0!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5.75" customHeight="1" x14ac:dyDescent="0.25">
      <c r="A61" s="159" t="s">
        <v>65</v>
      </c>
      <c r="B61" s="112">
        <f t="shared" si="18"/>
        <v>0</v>
      </c>
      <c r="C61" s="112">
        <f t="shared" si="16"/>
        <v>0</v>
      </c>
      <c r="D61" s="145" t="e">
        <f t="shared" si="17"/>
        <v>#DIV/0!</v>
      </c>
      <c r="E61" s="2">
        <v>0</v>
      </c>
      <c r="F61" s="5">
        <v>0</v>
      </c>
      <c r="G61" s="144" t="e">
        <f t="shared" si="2"/>
        <v>#DIV/0!</v>
      </c>
      <c r="H61" s="2">
        <v>0</v>
      </c>
      <c r="I61" s="5">
        <v>0</v>
      </c>
      <c r="J61" s="144" t="e">
        <f t="shared" si="3"/>
        <v>#DIV/0!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ht="19.5" customHeight="1" x14ac:dyDescent="0.25">
      <c r="A62" s="159" t="s">
        <v>19</v>
      </c>
      <c r="B62" s="112">
        <f>E62+H62</f>
        <v>0</v>
      </c>
      <c r="C62" s="112">
        <f t="shared" si="16"/>
        <v>0</v>
      </c>
      <c r="D62" s="145" t="e">
        <f>C62/B62*100</f>
        <v>#DIV/0!</v>
      </c>
      <c r="E62" s="2">
        <v>0</v>
      </c>
      <c r="F62" s="5">
        <v>0</v>
      </c>
      <c r="G62" s="144">
        <v>0</v>
      </c>
      <c r="H62" s="2">
        <v>0</v>
      </c>
      <c r="I62" s="5">
        <v>0</v>
      </c>
      <c r="J62" s="144" t="e">
        <f t="shared" si="3"/>
        <v>#DIV/0!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ht="17.25" customHeight="1" x14ac:dyDescent="0.25">
      <c r="A63" s="159" t="s">
        <v>20</v>
      </c>
      <c r="B63" s="112">
        <f>E63+H63</f>
        <v>0</v>
      </c>
      <c r="C63" s="112">
        <f t="shared" si="16"/>
        <v>0</v>
      </c>
      <c r="D63" s="145" t="e">
        <f t="shared" si="17"/>
        <v>#DIV/0!</v>
      </c>
      <c r="E63" s="2">
        <v>0</v>
      </c>
      <c r="F63" s="5">
        <v>0</v>
      </c>
      <c r="G63" s="144" t="e">
        <f t="shared" si="2"/>
        <v>#DIV/0!</v>
      </c>
      <c r="H63" s="2">
        <v>0</v>
      </c>
      <c r="I63" s="5">
        <v>0</v>
      </c>
      <c r="J63" s="144">
        <v>0</v>
      </c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ht="19.5" customHeight="1" x14ac:dyDescent="0.25">
      <c r="A64" s="159" t="s">
        <v>21</v>
      </c>
      <c r="B64" s="112">
        <f>E64+H64</f>
        <v>0</v>
      </c>
      <c r="C64" s="112">
        <f t="shared" si="16"/>
        <v>0</v>
      </c>
      <c r="D64" s="145" t="e">
        <f t="shared" si="17"/>
        <v>#DIV/0!</v>
      </c>
      <c r="E64" s="2">
        <v>0</v>
      </c>
      <c r="F64" s="5">
        <v>0</v>
      </c>
      <c r="G64" s="144" t="e">
        <f>F64/E64*100</f>
        <v>#DIV/0!</v>
      </c>
      <c r="H64" s="74">
        <v>0</v>
      </c>
      <c r="I64" s="5">
        <v>0</v>
      </c>
      <c r="J64" s="144">
        <v>0</v>
      </c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31" ht="22.5" customHeight="1" x14ac:dyDescent="0.25">
      <c r="A65" s="151" t="s">
        <v>1</v>
      </c>
      <c r="B65" s="138">
        <f>B54+B55</f>
        <v>1960281.2000000002</v>
      </c>
      <c r="C65" s="138">
        <f>C54+C55</f>
        <v>391518.10000000003</v>
      </c>
      <c r="D65" s="139">
        <f t="shared" si="17"/>
        <v>19.972547816099038</v>
      </c>
      <c r="E65" s="138">
        <f>E54+E55</f>
        <v>1729907.9000000004</v>
      </c>
      <c r="F65" s="138">
        <f>F54+F55</f>
        <v>372723.4</v>
      </c>
      <c r="G65" s="139">
        <f t="shared" si="2"/>
        <v>21.545852238723224</v>
      </c>
      <c r="H65" s="138">
        <f>H54+H55</f>
        <v>429658.7</v>
      </c>
      <c r="I65" s="138">
        <f>I54+I55</f>
        <v>67543.399999999994</v>
      </c>
      <c r="J65" s="139">
        <f t="shared" si="3"/>
        <v>15.720244929289223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31" hidden="1" x14ac:dyDescent="0.25">
      <c r="A66" s="16"/>
      <c r="B66" s="16"/>
      <c r="C66" s="16"/>
      <c r="D66" s="90"/>
      <c r="E66" s="16"/>
      <c r="F66" s="97"/>
      <c r="G66" s="39"/>
      <c r="H66" s="16"/>
      <c r="I66" s="16"/>
      <c r="J66" s="143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s="41" customFormat="1" hidden="1" x14ac:dyDescent="0.25">
      <c r="A67" s="40"/>
      <c r="B67" s="40"/>
      <c r="C67" s="40"/>
      <c r="D67" s="91"/>
      <c r="E67" s="40"/>
      <c r="F67" s="40"/>
      <c r="G67" s="40"/>
      <c r="H67" s="40"/>
      <c r="I67" s="40"/>
      <c r="J67" s="143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41" customFormat="1" hidden="1" x14ac:dyDescent="0.25">
      <c r="A68" s="40"/>
      <c r="B68" s="66">
        <f>расходы!B77</f>
        <v>1961309.2</v>
      </c>
      <c r="C68" s="66">
        <f>расходы!C77</f>
        <v>397259.7</v>
      </c>
      <c r="D68" s="92"/>
      <c r="E68" s="66">
        <f>расходы!E77</f>
        <v>1729907.9</v>
      </c>
      <c r="F68" s="66">
        <f>расходы!F77</f>
        <v>376368.30000000005</v>
      </c>
      <c r="G68" s="66"/>
      <c r="H68" s="66">
        <f>расходы!H77</f>
        <v>430686.7</v>
      </c>
      <c r="I68" s="66">
        <f>расходы!I77</f>
        <v>69640.100000000006</v>
      </c>
      <c r="J68" s="143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hidden="1" x14ac:dyDescent="0.25">
      <c r="A69" s="16"/>
      <c r="B69" s="66">
        <f>B65-B68</f>
        <v>-1027.9999999997672</v>
      </c>
      <c r="C69" s="66">
        <f t="shared" ref="C69:F69" si="19">C65-C68</f>
        <v>-5741.5999999999767</v>
      </c>
      <c r="D69" s="92"/>
      <c r="E69" s="66">
        <f>E65-E68</f>
        <v>0</v>
      </c>
      <c r="F69" s="66">
        <f t="shared" si="19"/>
        <v>-3644.9000000000233</v>
      </c>
      <c r="G69" s="66"/>
      <c r="H69" s="66">
        <f>H65-H68</f>
        <v>-1028</v>
      </c>
      <c r="I69" s="66">
        <f>I65-I68</f>
        <v>-2096.7000000000116</v>
      </c>
      <c r="J69" s="143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idden="1" x14ac:dyDescent="0.25">
      <c r="A70" s="16"/>
      <c r="B70" s="61"/>
      <c r="C70" s="61"/>
      <c r="D70" s="93"/>
      <c r="E70" s="61"/>
      <c r="F70" s="61"/>
      <c r="G70" s="61"/>
      <c r="H70" s="61"/>
      <c r="I70" s="61"/>
      <c r="J70" s="143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idden="1" x14ac:dyDescent="0.25">
      <c r="A71" s="16"/>
      <c r="B71" s="16"/>
      <c r="C71" s="16"/>
      <c r="D71" s="90"/>
      <c r="E71" s="34"/>
      <c r="F71" s="16"/>
      <c r="G71" s="16"/>
      <c r="H71" s="16"/>
      <c r="I71" s="16"/>
      <c r="J71" s="143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x14ac:dyDescent="0.25">
      <c r="A72" s="16"/>
      <c r="B72" s="97"/>
      <c r="C72" s="97"/>
      <c r="D72" s="90"/>
      <c r="E72" s="16"/>
      <c r="F72" s="16"/>
      <c r="G72" s="16"/>
      <c r="H72" s="97"/>
      <c r="I72" s="16"/>
      <c r="J72" s="143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x14ac:dyDescent="0.25">
      <c r="A73" s="16"/>
      <c r="B73" s="16"/>
      <c r="C73" s="16"/>
      <c r="D73" s="90"/>
      <c r="E73" s="16"/>
      <c r="F73" s="16"/>
      <c r="G73" s="16"/>
      <c r="H73" s="16"/>
      <c r="I73" s="16"/>
      <c r="J73" s="143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x14ac:dyDescent="0.25">
      <c r="A74" s="16"/>
      <c r="B74" s="16"/>
      <c r="C74" s="16"/>
      <c r="D74" s="90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x14ac:dyDescent="0.25">
      <c r="A75" s="16"/>
      <c r="B75" s="16"/>
      <c r="C75" s="16"/>
      <c r="D75" s="90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x14ac:dyDescent="0.25">
      <c r="A76" s="16"/>
      <c r="B76" s="16"/>
      <c r="C76" s="16"/>
      <c r="D76" s="90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x14ac:dyDescent="0.25">
      <c r="A77" s="16"/>
      <c r="B77" s="16"/>
      <c r="C77" s="16"/>
      <c r="D77" s="90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x14ac:dyDescent="0.25">
      <c r="A78" s="16"/>
      <c r="B78" s="16"/>
      <c r="C78" s="16"/>
      <c r="D78" s="90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x14ac:dyDescent="0.25">
      <c r="A79" s="16"/>
      <c r="B79" s="16"/>
      <c r="C79" s="16"/>
      <c r="D79" s="90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x14ac:dyDescent="0.25">
      <c r="A80" s="16"/>
      <c r="B80" s="16"/>
      <c r="C80" s="16"/>
      <c r="D80" s="90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x14ac:dyDescent="0.25">
      <c r="A81" s="16"/>
      <c r="B81" s="16"/>
      <c r="C81" s="16"/>
      <c r="D81" s="90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x14ac:dyDescent="0.25">
      <c r="A82" s="16"/>
      <c r="B82" s="16"/>
      <c r="C82" s="16"/>
      <c r="D82" s="90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x14ac:dyDescent="0.25">
      <c r="A83" s="16"/>
      <c r="B83" s="16"/>
      <c r="C83" s="16"/>
      <c r="D83" s="90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x14ac:dyDescent="0.25">
      <c r="A84" s="16"/>
      <c r="B84" s="16"/>
      <c r="C84" s="16"/>
      <c r="D84" s="90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x14ac:dyDescent="0.25">
      <c r="A85" s="16"/>
      <c r="B85" s="16"/>
      <c r="C85" s="16"/>
      <c r="D85" s="90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x14ac:dyDescent="0.25">
      <c r="A86" s="16"/>
      <c r="B86" s="16"/>
      <c r="C86" s="16"/>
      <c r="D86" s="90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x14ac:dyDescent="0.25">
      <c r="A87" s="16"/>
      <c r="B87" s="16"/>
      <c r="C87" s="16"/>
      <c r="D87" s="90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x14ac:dyDescent="0.25">
      <c r="A88" s="16"/>
      <c r="B88" s="16"/>
      <c r="C88" s="16"/>
      <c r="D88" s="90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x14ac:dyDescent="0.25">
      <c r="A89" s="16"/>
      <c r="B89" s="16"/>
      <c r="C89" s="16"/>
      <c r="D89" s="90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x14ac:dyDescent="0.25">
      <c r="A90" s="16"/>
      <c r="B90" s="16"/>
      <c r="C90" s="16"/>
      <c r="D90" s="90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x14ac:dyDescent="0.25">
      <c r="A91" s="16"/>
      <c r="B91" s="16"/>
      <c r="C91" s="16"/>
      <c r="D91" s="90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x14ac:dyDescent="0.25">
      <c r="A92" s="16"/>
      <c r="B92" s="16"/>
      <c r="C92" s="16"/>
      <c r="D92" s="90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x14ac:dyDescent="0.25">
      <c r="A93" s="16"/>
      <c r="B93" s="16"/>
      <c r="C93" s="16"/>
      <c r="D93" s="90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x14ac:dyDescent="0.25">
      <c r="A94" s="16"/>
      <c r="B94" s="16"/>
      <c r="C94" s="16"/>
      <c r="D94" s="90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x14ac:dyDescent="0.25">
      <c r="A95" s="16"/>
      <c r="B95" s="16"/>
      <c r="C95" s="16"/>
      <c r="D95" s="90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x14ac:dyDescent="0.25">
      <c r="A96" s="16"/>
      <c r="B96" s="16"/>
      <c r="C96" s="16"/>
      <c r="D96" s="90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x14ac:dyDescent="0.25">
      <c r="A97" s="16"/>
      <c r="B97" s="16"/>
      <c r="C97" s="16"/>
      <c r="D97" s="90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x14ac:dyDescent="0.25">
      <c r="A98" s="16"/>
      <c r="B98" s="16"/>
      <c r="C98" s="16"/>
      <c r="D98" s="90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x14ac:dyDescent="0.25">
      <c r="A99" s="16"/>
      <c r="B99" s="16"/>
      <c r="C99" s="16"/>
      <c r="D99" s="90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x14ac:dyDescent="0.25">
      <c r="A100" s="16"/>
      <c r="B100" s="16"/>
      <c r="C100" s="16"/>
      <c r="D100" s="90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x14ac:dyDescent="0.25">
      <c r="A101" s="16"/>
      <c r="B101" s="16"/>
      <c r="C101" s="16"/>
      <c r="D101" s="90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 x14ac:dyDescent="0.25">
      <c r="A102" s="16"/>
      <c r="B102" s="16"/>
      <c r="C102" s="16"/>
      <c r="D102" s="90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x14ac:dyDescent="0.25">
      <c r="A103" s="16"/>
      <c r="B103" s="16"/>
      <c r="C103" s="16"/>
      <c r="D103" s="90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 x14ac:dyDescent="0.25">
      <c r="A104" s="16"/>
      <c r="B104" s="16"/>
      <c r="C104" s="16"/>
      <c r="D104" s="90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x14ac:dyDescent="0.25">
      <c r="A105" s="16"/>
      <c r="B105" s="16"/>
      <c r="C105" s="16"/>
      <c r="D105" s="90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x14ac:dyDescent="0.25">
      <c r="A106" s="16"/>
      <c r="B106" s="16"/>
      <c r="C106" s="16"/>
      <c r="D106" s="90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x14ac:dyDescent="0.25">
      <c r="A107" s="16"/>
      <c r="B107" s="16"/>
      <c r="C107" s="16"/>
      <c r="D107" s="90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x14ac:dyDescent="0.25">
      <c r="A108" s="16"/>
      <c r="B108" s="16"/>
      <c r="C108" s="16"/>
      <c r="D108" s="90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x14ac:dyDescent="0.25">
      <c r="A109" s="16"/>
      <c r="B109" s="16"/>
      <c r="C109" s="16"/>
      <c r="D109" s="90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x14ac:dyDescent="0.25">
      <c r="A110" s="16"/>
      <c r="B110" s="16"/>
      <c r="C110" s="16"/>
      <c r="D110" s="90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x14ac:dyDescent="0.25">
      <c r="A111" s="16"/>
      <c r="B111" s="16"/>
      <c r="C111" s="16"/>
      <c r="D111" s="90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x14ac:dyDescent="0.25">
      <c r="A112" s="16"/>
      <c r="B112" s="16"/>
      <c r="C112" s="16"/>
      <c r="D112" s="90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x14ac:dyDescent="0.25">
      <c r="A113" s="16"/>
      <c r="B113" s="16"/>
      <c r="C113" s="16"/>
      <c r="D113" s="90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5">
      <c r="A114" s="16"/>
      <c r="B114" s="16"/>
      <c r="C114" s="16"/>
      <c r="D114" s="90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5">
      <c r="A115" s="16"/>
      <c r="B115" s="16"/>
      <c r="C115" s="16"/>
      <c r="D115" s="90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5">
      <c r="A116" s="16"/>
      <c r="B116" s="16"/>
      <c r="C116" s="16"/>
      <c r="D116" s="90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x14ac:dyDescent="0.25">
      <c r="A117" s="16"/>
      <c r="B117" s="16"/>
      <c r="C117" s="16"/>
      <c r="D117" s="90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x14ac:dyDescent="0.25">
      <c r="A118" s="16"/>
      <c r="B118" s="16"/>
      <c r="C118" s="16"/>
      <c r="D118" s="90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x14ac:dyDescent="0.25">
      <c r="A119" s="16"/>
      <c r="B119" s="16"/>
      <c r="C119" s="16"/>
      <c r="D119" s="90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x14ac:dyDescent="0.25">
      <c r="A120" s="16"/>
      <c r="B120" s="16"/>
      <c r="C120" s="16"/>
      <c r="D120" s="90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x14ac:dyDescent="0.25">
      <c r="A121" s="16"/>
      <c r="B121" s="16"/>
      <c r="C121" s="16"/>
      <c r="D121" s="90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x14ac:dyDescent="0.25">
      <c r="A122" s="16"/>
      <c r="B122" s="16"/>
      <c r="C122" s="16"/>
      <c r="D122" s="90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x14ac:dyDescent="0.25">
      <c r="A123" s="16"/>
      <c r="B123" s="16"/>
      <c r="C123" s="16"/>
      <c r="D123" s="90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x14ac:dyDescent="0.25">
      <c r="A124" s="16"/>
      <c r="B124" s="16"/>
      <c r="C124" s="16"/>
      <c r="D124" s="9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5">
      <c r="A125" s="16"/>
      <c r="B125" s="16"/>
      <c r="C125" s="16"/>
      <c r="D125" s="90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5">
      <c r="A126" s="16"/>
      <c r="B126" s="16"/>
      <c r="C126" s="16"/>
      <c r="D126" s="9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5">
      <c r="A127" s="16"/>
      <c r="B127" s="16"/>
      <c r="C127" s="16"/>
      <c r="D127" s="90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5">
      <c r="A128" s="16"/>
      <c r="B128" s="16"/>
      <c r="C128" s="16"/>
      <c r="D128" s="9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31" x14ac:dyDescent="0.25">
      <c r="A129" s="16"/>
      <c r="B129" s="16"/>
      <c r="C129" s="16"/>
      <c r="D129" s="9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31" x14ac:dyDescent="0.25">
      <c r="A130" s="16"/>
      <c r="B130" s="16"/>
      <c r="C130" s="16"/>
      <c r="D130" s="9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31" x14ac:dyDescent="0.25">
      <c r="A131" s="16"/>
      <c r="B131" s="16"/>
      <c r="C131" s="16"/>
      <c r="D131" s="90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31" x14ac:dyDescent="0.25">
      <c r="A132" s="16"/>
      <c r="B132" s="16"/>
      <c r="C132" s="16"/>
      <c r="D132" s="9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31" x14ac:dyDescent="0.25">
      <c r="A133" s="16"/>
      <c r="B133" s="16"/>
      <c r="C133" s="16"/>
      <c r="D133" s="90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x14ac:dyDescent="0.25">
      <c r="A134" s="16"/>
      <c r="B134" s="16"/>
      <c r="C134" s="16"/>
      <c r="D134" s="9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31" x14ac:dyDescent="0.25">
      <c r="A135" s="16"/>
      <c r="B135" s="16"/>
      <c r="C135" s="16"/>
      <c r="D135" s="90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31" x14ac:dyDescent="0.25">
      <c r="A136" s="16"/>
      <c r="B136" s="16"/>
      <c r="C136" s="16"/>
      <c r="D136" s="9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31" x14ac:dyDescent="0.25">
      <c r="A137" s="16"/>
      <c r="B137" s="16"/>
      <c r="C137" s="16"/>
      <c r="D137" s="9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1:31" x14ac:dyDescent="0.25">
      <c r="A138" s="16"/>
      <c r="B138" s="16"/>
      <c r="C138" s="16"/>
      <c r="D138" s="90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1:31" x14ac:dyDescent="0.25">
      <c r="A139" s="16"/>
      <c r="B139" s="16"/>
      <c r="C139" s="16"/>
      <c r="D139" s="9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1:31" x14ac:dyDescent="0.25">
      <c r="A140" s="16"/>
      <c r="B140" s="16"/>
      <c r="C140" s="16"/>
      <c r="D140" s="90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1:31" x14ac:dyDescent="0.25">
      <c r="A141" s="16"/>
      <c r="B141" s="16"/>
      <c r="C141" s="16"/>
      <c r="D141" s="90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1:31" x14ac:dyDescent="0.25">
      <c r="A142" s="16"/>
      <c r="B142" s="16"/>
      <c r="C142" s="16"/>
      <c r="D142" s="90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31" x14ac:dyDescent="0.25">
      <c r="A143" s="16"/>
      <c r="B143" s="16"/>
      <c r="C143" s="16"/>
      <c r="D143" s="90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x14ac:dyDescent="0.25">
      <c r="A144" s="16"/>
      <c r="B144" s="16"/>
      <c r="C144" s="16"/>
      <c r="D144" s="90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:31" x14ac:dyDescent="0.25">
      <c r="A145" s="16"/>
      <c r="B145" s="16"/>
      <c r="C145" s="16"/>
      <c r="D145" s="90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:31" x14ac:dyDescent="0.25">
      <c r="A146" s="16"/>
      <c r="B146" s="16"/>
      <c r="C146" s="16"/>
      <c r="D146" s="90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x14ac:dyDescent="0.25">
      <c r="A147" s="16"/>
      <c r="B147" s="16"/>
      <c r="C147" s="16"/>
      <c r="D147" s="90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:31" x14ac:dyDescent="0.25">
      <c r="A148" s="16"/>
      <c r="B148" s="16"/>
      <c r="C148" s="16"/>
      <c r="D148" s="90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x14ac:dyDescent="0.25">
      <c r="A149" s="16"/>
      <c r="B149" s="16"/>
      <c r="C149" s="16"/>
      <c r="D149" s="90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 x14ac:dyDescent="0.25">
      <c r="A150" s="16"/>
      <c r="B150" s="16"/>
      <c r="C150" s="16"/>
      <c r="D150" s="90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1" x14ac:dyDescent="0.25">
      <c r="A151" s="16"/>
      <c r="B151" s="16"/>
      <c r="C151" s="16"/>
      <c r="D151" s="90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1" x14ac:dyDescent="0.25">
      <c r="A152" s="16"/>
      <c r="B152" s="16"/>
      <c r="C152" s="16"/>
      <c r="D152" s="90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 x14ac:dyDescent="0.25">
      <c r="A153" s="16"/>
      <c r="B153" s="16"/>
      <c r="C153" s="16"/>
      <c r="D153" s="90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x14ac:dyDescent="0.25">
      <c r="A154" s="16"/>
      <c r="B154" s="16"/>
      <c r="C154" s="16"/>
      <c r="D154" s="90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1:31" x14ac:dyDescent="0.25">
      <c r="A155" s="16"/>
      <c r="B155" s="16"/>
      <c r="C155" s="16"/>
      <c r="D155" s="90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1:31" x14ac:dyDescent="0.25">
      <c r="A156" s="16"/>
      <c r="B156" s="16"/>
      <c r="C156" s="16"/>
      <c r="D156" s="90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1:31" x14ac:dyDescent="0.25">
      <c r="A157" s="16"/>
      <c r="B157" s="16"/>
      <c r="C157" s="16"/>
      <c r="D157" s="90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1:31" x14ac:dyDescent="0.25">
      <c r="A158" s="16"/>
      <c r="B158" s="16"/>
      <c r="C158" s="16"/>
      <c r="D158" s="90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1:31" x14ac:dyDescent="0.25">
      <c r="A159" s="16"/>
      <c r="B159" s="16"/>
      <c r="C159" s="16"/>
      <c r="D159" s="90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1:31" x14ac:dyDescent="0.25">
      <c r="A160" s="16"/>
      <c r="B160" s="16"/>
      <c r="C160" s="16"/>
      <c r="D160" s="90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1:31" x14ac:dyDescent="0.25">
      <c r="A161" s="16"/>
      <c r="B161" s="16"/>
      <c r="C161" s="16"/>
      <c r="D161" s="90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1:31" x14ac:dyDescent="0.25">
      <c r="A162" s="16"/>
      <c r="B162" s="16"/>
      <c r="C162" s="16"/>
      <c r="D162" s="90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1:31" x14ac:dyDescent="0.25">
      <c r="A163" s="16"/>
      <c r="B163" s="16"/>
      <c r="C163" s="16"/>
      <c r="D163" s="90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1:31" x14ac:dyDescent="0.25">
      <c r="A164" s="16"/>
      <c r="B164" s="16"/>
      <c r="C164" s="16"/>
      <c r="D164" s="90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1:31" x14ac:dyDescent="0.25">
      <c r="A165" s="16"/>
      <c r="B165" s="16"/>
      <c r="C165" s="16"/>
      <c r="D165" s="90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1:31" x14ac:dyDescent="0.25">
      <c r="A166" s="16"/>
      <c r="B166" s="16"/>
      <c r="C166" s="16"/>
      <c r="D166" s="90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1:31" x14ac:dyDescent="0.25">
      <c r="A167" s="16"/>
      <c r="B167" s="16"/>
      <c r="C167" s="16"/>
      <c r="D167" s="90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x14ac:dyDescent="0.25">
      <c r="A168" s="16"/>
      <c r="B168" s="16"/>
      <c r="C168" s="16"/>
      <c r="D168" s="90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1:31" x14ac:dyDescent="0.25">
      <c r="A169" s="16"/>
      <c r="B169" s="16"/>
      <c r="C169" s="16"/>
      <c r="D169" s="90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1:31" x14ac:dyDescent="0.25">
      <c r="A170" s="16"/>
      <c r="B170" s="16"/>
      <c r="C170" s="16"/>
      <c r="D170" s="90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1:31" x14ac:dyDescent="0.25">
      <c r="A171" s="16"/>
      <c r="B171" s="16"/>
      <c r="C171" s="16"/>
      <c r="D171" s="90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1:31" x14ac:dyDescent="0.25">
      <c r="A172" s="16"/>
      <c r="B172" s="16"/>
      <c r="C172" s="16"/>
      <c r="D172" s="90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1:31" x14ac:dyDescent="0.25">
      <c r="A173" s="16"/>
      <c r="B173" s="16"/>
      <c r="C173" s="16"/>
      <c r="D173" s="90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1:31" x14ac:dyDescent="0.25">
      <c r="A174" s="16"/>
      <c r="B174" s="16"/>
      <c r="C174" s="16"/>
      <c r="D174" s="90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1:31" x14ac:dyDescent="0.25">
      <c r="A175" s="16"/>
      <c r="B175" s="16"/>
      <c r="C175" s="16"/>
      <c r="D175" s="90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1:31" x14ac:dyDescent="0.25">
      <c r="A176" s="16"/>
      <c r="B176" s="16"/>
      <c r="C176" s="16"/>
      <c r="D176" s="90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1:31" x14ac:dyDescent="0.25">
      <c r="A177" s="16"/>
      <c r="B177" s="16"/>
      <c r="C177" s="16"/>
      <c r="D177" s="90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1:31" x14ac:dyDescent="0.25">
      <c r="A178" s="16"/>
      <c r="B178" s="16"/>
      <c r="C178" s="16"/>
      <c r="D178" s="90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1:31" x14ac:dyDescent="0.25">
      <c r="A179" s="16"/>
      <c r="B179" s="16"/>
      <c r="C179" s="16"/>
      <c r="D179" s="90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1:31" x14ac:dyDescent="0.25">
      <c r="A180" s="16"/>
      <c r="B180" s="16"/>
      <c r="C180" s="16"/>
      <c r="D180" s="90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1:31" x14ac:dyDescent="0.25">
      <c r="A181" s="16"/>
      <c r="B181" s="16"/>
      <c r="C181" s="16"/>
      <c r="D181" s="90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1:31" x14ac:dyDescent="0.25">
      <c r="A182" s="16"/>
      <c r="B182" s="16"/>
      <c r="C182" s="16"/>
      <c r="D182" s="90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1:31" x14ac:dyDescent="0.25">
      <c r="A183" s="16"/>
      <c r="B183" s="16"/>
      <c r="C183" s="16"/>
      <c r="D183" s="90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1:31" x14ac:dyDescent="0.25">
      <c r="A184" s="16"/>
      <c r="B184" s="16"/>
      <c r="C184" s="16"/>
      <c r="D184" s="90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1:31" x14ac:dyDescent="0.25">
      <c r="A185" s="16"/>
      <c r="B185" s="16"/>
      <c r="C185" s="16"/>
      <c r="D185" s="90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1:31" x14ac:dyDescent="0.25">
      <c r="A186" s="16"/>
      <c r="B186" s="16"/>
      <c r="C186" s="16"/>
      <c r="D186" s="90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1:31" x14ac:dyDescent="0.25">
      <c r="A187" s="16"/>
      <c r="B187" s="16"/>
      <c r="C187" s="16"/>
      <c r="D187" s="90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1:31" x14ac:dyDescent="0.25">
      <c r="A188" s="16"/>
      <c r="B188" s="16"/>
      <c r="C188" s="16"/>
      <c r="D188" s="90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1:31" x14ac:dyDescent="0.25">
      <c r="A189" s="16"/>
      <c r="B189" s="16"/>
      <c r="C189" s="16"/>
      <c r="D189" s="90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1:31" x14ac:dyDescent="0.25">
      <c r="A190" s="16"/>
      <c r="B190" s="16"/>
      <c r="C190" s="16"/>
      <c r="D190" s="90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:31" x14ac:dyDescent="0.25">
      <c r="A191" s="16"/>
      <c r="B191" s="16"/>
      <c r="C191" s="16"/>
      <c r="D191" s="90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1:31" x14ac:dyDescent="0.25">
      <c r="A192" s="16"/>
      <c r="B192" s="16"/>
      <c r="C192" s="16"/>
      <c r="D192" s="90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1:31" x14ac:dyDescent="0.25">
      <c r="A193" s="16"/>
      <c r="B193" s="16"/>
      <c r="C193" s="16"/>
      <c r="D193" s="90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1:31" x14ac:dyDescent="0.25">
      <c r="A194" s="16"/>
      <c r="B194" s="16"/>
      <c r="C194" s="16"/>
      <c r="D194" s="90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x14ac:dyDescent="0.25">
      <c r="A195" s="16"/>
      <c r="B195" s="16"/>
      <c r="C195" s="16"/>
      <c r="D195" s="90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x14ac:dyDescent="0.25">
      <c r="A196" s="16"/>
      <c r="B196" s="16"/>
      <c r="C196" s="16"/>
      <c r="D196" s="90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1:31" x14ac:dyDescent="0.25">
      <c r="A197" s="16"/>
      <c r="B197" s="16"/>
      <c r="C197" s="16"/>
      <c r="D197" s="90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1:31" x14ac:dyDescent="0.25">
      <c r="A198" s="16"/>
      <c r="B198" s="16"/>
      <c r="C198" s="16"/>
      <c r="D198" s="90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1:31" x14ac:dyDescent="0.25">
      <c r="A199" s="16"/>
      <c r="B199" s="16"/>
      <c r="C199" s="16"/>
      <c r="D199" s="90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 x14ac:dyDescent="0.25">
      <c r="A200" s="16"/>
      <c r="B200" s="16"/>
      <c r="C200" s="16"/>
      <c r="D200" s="90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:31" x14ac:dyDescent="0.25">
      <c r="A201" s="16"/>
      <c r="B201" s="16"/>
      <c r="C201" s="16"/>
      <c r="D201" s="90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1:31" x14ac:dyDescent="0.25">
      <c r="A202" s="16"/>
      <c r="B202" s="16"/>
      <c r="C202" s="16"/>
      <c r="D202" s="90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1:31" x14ac:dyDescent="0.25">
      <c r="A203" s="16"/>
      <c r="B203" s="16"/>
      <c r="C203" s="16"/>
      <c r="D203" s="90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1:31" x14ac:dyDescent="0.25">
      <c r="A204" s="16"/>
      <c r="B204" s="16"/>
      <c r="C204" s="16"/>
      <c r="D204" s="90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1:31" x14ac:dyDescent="0.25">
      <c r="A205" s="16"/>
      <c r="B205" s="16"/>
      <c r="C205" s="16"/>
      <c r="D205" s="90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 x14ac:dyDescent="0.25">
      <c r="A206" s="16"/>
      <c r="B206" s="16"/>
      <c r="C206" s="16"/>
      <c r="D206" s="90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1:31" x14ac:dyDescent="0.25">
      <c r="A207" s="16"/>
      <c r="B207" s="16"/>
      <c r="C207" s="16"/>
      <c r="D207" s="90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1:31" x14ac:dyDescent="0.25">
      <c r="A208" s="16"/>
      <c r="B208" s="16"/>
      <c r="C208" s="16"/>
      <c r="D208" s="90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1:31" x14ac:dyDescent="0.25">
      <c r="A209" s="16"/>
      <c r="B209" s="16"/>
      <c r="C209" s="16"/>
      <c r="D209" s="90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1:31" x14ac:dyDescent="0.25">
      <c r="A210" s="16"/>
      <c r="B210" s="16"/>
      <c r="C210" s="16"/>
      <c r="D210" s="90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1:31" x14ac:dyDescent="0.25">
      <c r="A211" s="16"/>
      <c r="B211" s="16"/>
      <c r="C211" s="16"/>
      <c r="D211" s="90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1:31" x14ac:dyDescent="0.25">
      <c r="A212" s="16"/>
      <c r="B212" s="16"/>
      <c r="C212" s="16"/>
      <c r="D212" s="90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1:31" x14ac:dyDescent="0.25">
      <c r="A213" s="16"/>
      <c r="B213" s="16"/>
      <c r="C213" s="16"/>
      <c r="D213" s="90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1:31" x14ac:dyDescent="0.25">
      <c r="A214" s="16"/>
      <c r="B214" s="16"/>
      <c r="C214" s="16"/>
      <c r="D214" s="90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1:31" x14ac:dyDescent="0.25">
      <c r="A215" s="16"/>
      <c r="B215" s="16"/>
      <c r="C215" s="16"/>
      <c r="D215" s="90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x14ac:dyDescent="0.25">
      <c r="A216" s="16"/>
      <c r="B216" s="16"/>
      <c r="C216" s="16"/>
      <c r="D216" s="90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1:31" x14ac:dyDescent="0.25">
      <c r="A217" s="16"/>
      <c r="B217" s="16"/>
      <c r="C217" s="16"/>
      <c r="D217" s="90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1:31" x14ac:dyDescent="0.25">
      <c r="A218" s="16"/>
      <c r="B218" s="16"/>
      <c r="C218" s="16"/>
      <c r="D218" s="90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1:31" x14ac:dyDescent="0.25">
      <c r="A219" s="16"/>
      <c r="B219" s="16"/>
      <c r="C219" s="16"/>
      <c r="D219" s="90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1:31" x14ac:dyDescent="0.25">
      <c r="A220" s="16"/>
      <c r="B220" s="16"/>
      <c r="C220" s="16"/>
      <c r="D220" s="90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1:31" x14ac:dyDescent="0.25">
      <c r="A221" s="16"/>
      <c r="B221" s="16"/>
      <c r="C221" s="16"/>
      <c r="D221" s="90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1:31" x14ac:dyDescent="0.25">
      <c r="A222" s="16"/>
      <c r="B222" s="16"/>
      <c r="C222" s="16"/>
      <c r="D222" s="90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1:31" x14ac:dyDescent="0.25">
      <c r="A223" s="16"/>
      <c r="B223" s="16"/>
      <c r="C223" s="16"/>
      <c r="D223" s="90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1:31" x14ac:dyDescent="0.25">
      <c r="A224" s="16"/>
      <c r="B224" s="16"/>
      <c r="C224" s="16"/>
      <c r="D224" s="90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x14ac:dyDescent="0.25">
      <c r="A225" s="16"/>
      <c r="B225" s="16"/>
      <c r="C225" s="16"/>
      <c r="D225" s="90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1:31" x14ac:dyDescent="0.25">
      <c r="A226" s="16"/>
      <c r="B226" s="16"/>
      <c r="C226" s="16"/>
      <c r="D226" s="90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1:31" x14ac:dyDescent="0.25">
      <c r="A227" s="16"/>
      <c r="B227" s="16"/>
      <c r="C227" s="16"/>
      <c r="D227" s="90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1:31" x14ac:dyDescent="0.25">
      <c r="A228" s="16"/>
      <c r="B228" s="16"/>
      <c r="C228" s="16"/>
      <c r="D228" s="90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1:31" x14ac:dyDescent="0.25">
      <c r="A229" s="16"/>
      <c r="B229" s="16"/>
      <c r="C229" s="16"/>
      <c r="D229" s="90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1:31" x14ac:dyDescent="0.25">
      <c r="A230" s="16"/>
      <c r="B230" s="16"/>
      <c r="C230" s="16"/>
      <c r="D230" s="90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1:31" x14ac:dyDescent="0.25">
      <c r="A231" s="16"/>
      <c r="B231" s="16"/>
      <c r="C231" s="16"/>
      <c r="D231" s="90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1:31" x14ac:dyDescent="0.25">
      <c r="A232" s="16"/>
      <c r="B232" s="16"/>
      <c r="C232" s="16"/>
      <c r="D232" s="90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1:31" x14ac:dyDescent="0.25">
      <c r="A233" s="16"/>
      <c r="B233" s="16"/>
      <c r="C233" s="16"/>
      <c r="D233" s="90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1:31" x14ac:dyDescent="0.25">
      <c r="A234" s="16"/>
      <c r="B234" s="16"/>
      <c r="C234" s="16"/>
      <c r="D234" s="90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1:31" x14ac:dyDescent="0.25">
      <c r="A235" s="16"/>
      <c r="B235" s="16"/>
      <c r="C235" s="16"/>
      <c r="D235" s="90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1:31" x14ac:dyDescent="0.25">
      <c r="A236" s="16"/>
      <c r="B236" s="16"/>
      <c r="C236" s="16"/>
      <c r="D236" s="90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1:31" x14ac:dyDescent="0.25">
      <c r="A237" s="16"/>
      <c r="B237" s="16"/>
      <c r="C237" s="16"/>
      <c r="D237" s="90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1:31" x14ac:dyDescent="0.25">
      <c r="A238" s="16"/>
      <c r="B238" s="16"/>
      <c r="C238" s="16"/>
      <c r="D238" s="90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1:31" x14ac:dyDescent="0.25">
      <c r="A239" s="16"/>
      <c r="B239" s="16"/>
      <c r="C239" s="16"/>
      <c r="D239" s="90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1:31" x14ac:dyDescent="0.25">
      <c r="A240" s="16"/>
      <c r="B240" s="16"/>
      <c r="C240" s="16"/>
      <c r="D240" s="90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1:31" x14ac:dyDescent="0.25">
      <c r="A241" s="16"/>
      <c r="B241" s="16"/>
      <c r="C241" s="16"/>
      <c r="D241" s="90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 x14ac:dyDescent="0.25">
      <c r="A242" s="16"/>
      <c r="B242" s="16"/>
      <c r="C242" s="16"/>
      <c r="D242" s="90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1:31" x14ac:dyDescent="0.25">
      <c r="A243" s="16"/>
      <c r="B243" s="16"/>
      <c r="C243" s="16"/>
      <c r="D243" s="90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1:31" x14ac:dyDescent="0.25">
      <c r="A244" s="16"/>
      <c r="B244" s="16"/>
      <c r="C244" s="16"/>
      <c r="D244" s="90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1:31" x14ac:dyDescent="0.25">
      <c r="A245" s="16"/>
      <c r="B245" s="16"/>
      <c r="C245" s="16"/>
      <c r="D245" s="90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 x14ac:dyDescent="0.25">
      <c r="A246" s="16"/>
      <c r="B246" s="16"/>
      <c r="C246" s="16"/>
      <c r="D246" s="90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 x14ac:dyDescent="0.25">
      <c r="A247" s="16"/>
      <c r="B247" s="16"/>
      <c r="C247" s="16"/>
      <c r="D247" s="90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1:31" x14ac:dyDescent="0.25">
      <c r="A248" s="16"/>
      <c r="B248" s="16"/>
      <c r="C248" s="16"/>
      <c r="D248" s="90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1:31" x14ac:dyDescent="0.25">
      <c r="A249" s="16"/>
      <c r="B249" s="16"/>
      <c r="C249" s="16"/>
      <c r="D249" s="90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1:31" x14ac:dyDescent="0.25">
      <c r="A250" s="16"/>
      <c r="B250" s="16"/>
      <c r="C250" s="16"/>
      <c r="D250" s="90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1" x14ac:dyDescent="0.25">
      <c r="A251" s="16"/>
      <c r="B251" s="16"/>
      <c r="C251" s="16"/>
      <c r="D251" s="90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</row>
    <row r="252" spans="1:31" x14ac:dyDescent="0.25">
      <c r="A252" s="16"/>
      <c r="B252" s="16"/>
      <c r="C252" s="16"/>
      <c r="D252" s="90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</row>
    <row r="253" spans="1:31" x14ac:dyDescent="0.25">
      <c r="A253" s="16"/>
      <c r="B253" s="16"/>
      <c r="C253" s="16"/>
      <c r="D253" s="90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</row>
    <row r="254" spans="1:31" x14ac:dyDescent="0.25">
      <c r="A254" s="16"/>
      <c r="B254" s="16"/>
      <c r="C254" s="16"/>
      <c r="D254" s="90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</row>
    <row r="255" spans="1:31" x14ac:dyDescent="0.25">
      <c r="A255" s="16"/>
      <c r="B255" s="16"/>
      <c r="C255" s="16"/>
      <c r="D255" s="90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 x14ac:dyDescent="0.25">
      <c r="A256" s="16"/>
      <c r="B256" s="16"/>
      <c r="C256" s="16"/>
      <c r="D256" s="90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</row>
    <row r="257" spans="1:31" x14ac:dyDescent="0.25">
      <c r="A257" s="16"/>
      <c r="B257" s="16"/>
      <c r="C257" s="16"/>
      <c r="D257" s="90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</row>
    <row r="258" spans="1:31" x14ac:dyDescent="0.25">
      <c r="A258" s="16"/>
      <c r="B258" s="16"/>
      <c r="C258" s="16"/>
      <c r="D258" s="90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 x14ac:dyDescent="0.25">
      <c r="A259" s="16"/>
      <c r="B259" s="16"/>
      <c r="C259" s="16"/>
      <c r="D259" s="90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</row>
    <row r="260" spans="1:31" x14ac:dyDescent="0.25">
      <c r="A260" s="16"/>
      <c r="B260" s="16"/>
      <c r="C260" s="16"/>
      <c r="D260" s="90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</row>
    <row r="261" spans="1:31" x14ac:dyDescent="0.25">
      <c r="A261" s="16"/>
      <c r="B261" s="16"/>
      <c r="C261" s="16"/>
      <c r="D261" s="90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</row>
    <row r="262" spans="1:31" x14ac:dyDescent="0.25">
      <c r="A262" s="16"/>
      <c r="B262" s="16"/>
      <c r="C262" s="16"/>
      <c r="D262" s="90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</row>
    <row r="263" spans="1:31" x14ac:dyDescent="0.25">
      <c r="A263" s="16"/>
      <c r="B263" s="16"/>
      <c r="C263" s="16"/>
      <c r="D263" s="90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 x14ac:dyDescent="0.25">
      <c r="A264" s="16"/>
      <c r="B264" s="16"/>
      <c r="C264" s="16"/>
      <c r="D264" s="90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</row>
    <row r="265" spans="1:31" x14ac:dyDescent="0.25">
      <c r="A265" s="16"/>
      <c r="B265" s="16"/>
      <c r="C265" s="16"/>
      <c r="D265" s="90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</row>
    <row r="266" spans="1:31" x14ac:dyDescent="0.25">
      <c r="A266" s="16"/>
      <c r="B266" s="16"/>
      <c r="C266" s="16"/>
      <c r="D266" s="90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</row>
    <row r="267" spans="1:31" x14ac:dyDescent="0.25">
      <c r="A267" s="16"/>
      <c r="B267" s="16"/>
      <c r="C267" s="16"/>
      <c r="D267" s="90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</row>
    <row r="268" spans="1:31" x14ac:dyDescent="0.25">
      <c r="A268" s="16"/>
      <c r="B268" s="16"/>
      <c r="C268" s="16"/>
      <c r="D268" s="90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</row>
    <row r="269" spans="1:31" x14ac:dyDescent="0.25">
      <c r="A269" s="16"/>
      <c r="B269" s="16"/>
      <c r="C269" s="16"/>
      <c r="D269" s="90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</row>
    <row r="270" spans="1:31" x14ac:dyDescent="0.25">
      <c r="A270" s="16"/>
      <c r="B270" s="16"/>
      <c r="C270" s="16"/>
      <c r="D270" s="90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</row>
    <row r="271" spans="1:31" x14ac:dyDescent="0.25">
      <c r="A271" s="16"/>
      <c r="B271" s="16"/>
      <c r="C271" s="16"/>
      <c r="D271" s="90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</row>
    <row r="272" spans="1:31" x14ac:dyDescent="0.25">
      <c r="A272" s="16"/>
      <c r="B272" s="16"/>
      <c r="C272" s="16"/>
      <c r="D272" s="90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</row>
    <row r="273" spans="1:31" x14ac:dyDescent="0.25">
      <c r="A273" s="16"/>
      <c r="B273" s="16"/>
      <c r="C273" s="16"/>
      <c r="D273" s="90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</row>
    <row r="274" spans="1:31" x14ac:dyDescent="0.25">
      <c r="A274" s="16"/>
      <c r="B274" s="16"/>
      <c r="C274" s="16"/>
      <c r="D274" s="90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</row>
    <row r="275" spans="1:31" x14ac:dyDescent="0.25">
      <c r="A275" s="16"/>
      <c r="B275" s="16"/>
      <c r="C275" s="16"/>
      <c r="D275" s="90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</row>
    <row r="276" spans="1:31" x14ac:dyDescent="0.25">
      <c r="A276" s="16"/>
      <c r="B276" s="16"/>
      <c r="C276" s="16"/>
      <c r="D276" s="90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</row>
    <row r="277" spans="1:31" x14ac:dyDescent="0.25">
      <c r="A277" s="16"/>
      <c r="B277" s="16"/>
      <c r="C277" s="16"/>
      <c r="D277" s="90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</row>
    <row r="278" spans="1:31" x14ac:dyDescent="0.25">
      <c r="A278" s="16"/>
      <c r="B278" s="16"/>
      <c r="C278" s="16"/>
      <c r="D278" s="90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</row>
    <row r="279" spans="1:31" x14ac:dyDescent="0.25">
      <c r="A279" s="16"/>
      <c r="B279" s="16"/>
      <c r="C279" s="16"/>
      <c r="D279" s="90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</row>
    <row r="280" spans="1:31" x14ac:dyDescent="0.25">
      <c r="A280" s="16"/>
      <c r="B280" s="16"/>
      <c r="C280" s="16"/>
      <c r="D280" s="90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1" x14ac:dyDescent="0.25">
      <c r="A281" s="16"/>
      <c r="B281" s="16"/>
      <c r="C281" s="16"/>
      <c r="D281" s="90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x14ac:dyDescent="0.25">
      <c r="A282" s="42"/>
      <c r="B282" s="42"/>
      <c r="C282" s="42"/>
      <c r="D282" s="94"/>
      <c r="E282" s="42"/>
      <c r="F282" s="42"/>
      <c r="G282" s="42"/>
      <c r="H282" s="42"/>
      <c r="I282" s="42"/>
      <c r="J282" s="42"/>
    </row>
    <row r="283" spans="1:31" x14ac:dyDescent="0.25">
      <c r="A283" s="42"/>
      <c r="B283" s="42"/>
      <c r="C283" s="42"/>
      <c r="D283" s="94"/>
      <c r="E283" s="42"/>
      <c r="F283" s="42"/>
      <c r="G283" s="42"/>
      <c r="H283" s="42"/>
      <c r="I283" s="42"/>
      <c r="J283" s="42"/>
    </row>
    <row r="284" spans="1:31" x14ac:dyDescent="0.25">
      <c r="A284" s="42"/>
      <c r="B284" s="42"/>
      <c r="C284" s="42"/>
      <c r="D284" s="94"/>
      <c r="E284" s="42"/>
      <c r="F284" s="42"/>
      <c r="G284" s="42"/>
      <c r="H284" s="42"/>
      <c r="I284" s="42"/>
      <c r="J284" s="42"/>
    </row>
    <row r="285" spans="1:31" x14ac:dyDescent="0.25">
      <c r="A285" s="42"/>
      <c r="B285" s="42"/>
      <c r="C285" s="42"/>
      <c r="D285" s="94"/>
      <c r="E285" s="42"/>
      <c r="F285" s="42"/>
      <c r="G285" s="42"/>
      <c r="H285" s="42"/>
      <c r="I285" s="42"/>
      <c r="J285" s="42"/>
    </row>
    <row r="286" spans="1:31" x14ac:dyDescent="0.25">
      <c r="A286" s="42"/>
      <c r="B286" s="42"/>
      <c r="C286" s="42"/>
      <c r="D286" s="94"/>
      <c r="E286" s="42"/>
      <c r="F286" s="42"/>
      <c r="G286" s="42"/>
      <c r="H286" s="42"/>
      <c r="I286" s="42"/>
      <c r="J286" s="42"/>
    </row>
    <row r="287" spans="1:31" x14ac:dyDescent="0.25">
      <c r="A287" s="42"/>
      <c r="B287" s="42"/>
      <c r="C287" s="42"/>
      <c r="D287" s="94"/>
      <c r="E287" s="42"/>
      <c r="F287" s="42"/>
      <c r="G287" s="42"/>
      <c r="H287" s="42"/>
      <c r="I287" s="42"/>
      <c r="J287" s="42"/>
    </row>
    <row r="288" spans="1:31" x14ac:dyDescent="0.25">
      <c r="A288" s="42"/>
      <c r="B288" s="42"/>
      <c r="C288" s="42"/>
      <c r="D288" s="94"/>
      <c r="E288" s="42"/>
      <c r="F288" s="42"/>
      <c r="G288" s="42"/>
      <c r="H288" s="42"/>
      <c r="I288" s="42"/>
      <c r="J288" s="42"/>
    </row>
    <row r="289" spans="1:10" x14ac:dyDescent="0.25">
      <c r="A289" s="42"/>
      <c r="B289" s="42"/>
      <c r="C289" s="42"/>
      <c r="D289" s="94"/>
      <c r="E289" s="42"/>
      <c r="F289" s="42"/>
      <c r="G289" s="42"/>
      <c r="H289" s="42"/>
      <c r="I289" s="42"/>
      <c r="J289" s="42"/>
    </row>
    <row r="290" spans="1:10" x14ac:dyDescent="0.25">
      <c r="A290" s="42"/>
      <c r="B290" s="42"/>
      <c r="C290" s="42"/>
      <c r="D290" s="94"/>
      <c r="E290" s="42"/>
      <c r="F290" s="42"/>
      <c r="G290" s="42"/>
      <c r="H290" s="42"/>
      <c r="I290" s="42"/>
      <c r="J290" s="42"/>
    </row>
    <row r="291" spans="1:10" x14ac:dyDescent="0.25">
      <c r="A291" s="42"/>
      <c r="B291" s="42"/>
      <c r="C291" s="42"/>
      <c r="D291" s="94"/>
      <c r="E291" s="42"/>
      <c r="F291" s="42"/>
      <c r="G291" s="42"/>
      <c r="H291" s="42"/>
      <c r="I291" s="42"/>
      <c r="J291" s="42"/>
    </row>
    <row r="292" spans="1:10" x14ac:dyDescent="0.25">
      <c r="A292" s="42"/>
      <c r="B292" s="42"/>
      <c r="C292" s="42"/>
      <c r="D292" s="94"/>
      <c r="E292" s="42"/>
      <c r="F292" s="42"/>
      <c r="G292" s="42"/>
      <c r="H292" s="42"/>
      <c r="I292" s="42"/>
      <c r="J292" s="42"/>
    </row>
    <row r="293" spans="1:10" x14ac:dyDescent="0.25">
      <c r="A293" s="42"/>
      <c r="B293" s="42"/>
      <c r="C293" s="42"/>
      <c r="D293" s="94"/>
      <c r="E293" s="42"/>
      <c r="F293" s="42"/>
      <c r="G293" s="42"/>
      <c r="H293" s="42"/>
      <c r="I293" s="42"/>
      <c r="J293" s="42"/>
    </row>
    <row r="294" spans="1:10" x14ac:dyDescent="0.25">
      <c r="A294" s="42"/>
      <c r="B294" s="42"/>
      <c r="C294" s="42"/>
      <c r="D294" s="94"/>
      <c r="E294" s="42"/>
      <c r="F294" s="42"/>
      <c r="G294" s="42"/>
      <c r="H294" s="42"/>
      <c r="I294" s="42"/>
      <c r="J294" s="42"/>
    </row>
    <row r="295" spans="1:10" x14ac:dyDescent="0.25">
      <c r="A295" s="42"/>
      <c r="B295" s="42"/>
      <c r="C295" s="42"/>
      <c r="D295" s="94"/>
      <c r="E295" s="42"/>
      <c r="F295" s="42"/>
      <c r="G295" s="42"/>
      <c r="H295" s="42"/>
      <c r="I295" s="42"/>
      <c r="J295" s="42"/>
    </row>
    <row r="296" spans="1:10" x14ac:dyDescent="0.25">
      <c r="A296" s="42"/>
      <c r="B296" s="42"/>
      <c r="C296" s="42"/>
      <c r="D296" s="94"/>
      <c r="E296" s="42"/>
      <c r="F296" s="42"/>
      <c r="G296" s="42"/>
      <c r="H296" s="42"/>
      <c r="I296" s="42"/>
      <c r="J296" s="42"/>
    </row>
    <row r="297" spans="1:10" x14ac:dyDescent="0.25">
      <c r="A297" s="42"/>
      <c r="B297" s="42"/>
      <c r="C297" s="42"/>
      <c r="D297" s="94"/>
      <c r="E297" s="42"/>
      <c r="F297" s="42"/>
      <c r="G297" s="42"/>
      <c r="H297" s="42"/>
      <c r="I297" s="42"/>
      <c r="J297" s="42"/>
    </row>
  </sheetData>
  <mergeCells count="5">
    <mergeCell ref="A1:J1"/>
    <mergeCell ref="A3:A4"/>
    <mergeCell ref="B3:D3"/>
    <mergeCell ref="E3:G3"/>
    <mergeCell ref="H3:J3"/>
  </mergeCells>
  <phoneticPr fontId="6" type="noConversion"/>
  <printOptions horizontalCentered="1" verticalCentered="1"/>
  <pageMargins left="0.62992125984251968" right="0" top="0" bottom="0" header="0" footer="0"/>
  <pageSetup paperSize="9" scale="42" orientation="portrait" r:id="rId1"/>
  <headerFooter alignWithMargins="0"/>
  <ignoredErrors>
    <ignoredError sqref="D41 D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1"/>
  <sheetViews>
    <sheetView tabSelected="1" zoomScale="89" zoomScaleNormal="89" zoomScaleSheetLayoutView="100"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H4" sqref="H4"/>
    </sheetView>
  </sheetViews>
  <sheetFormatPr defaultRowHeight="16.5" x14ac:dyDescent="0.25"/>
  <cols>
    <col min="1" max="1" width="72.140625" style="17" customWidth="1"/>
    <col min="2" max="3" width="20.140625" style="85" customWidth="1"/>
    <col min="4" max="4" width="14.85546875" style="85" customWidth="1"/>
    <col min="5" max="5" width="20.140625" style="105" customWidth="1"/>
    <col min="6" max="6" width="20.140625" style="105" bestFit="1" customWidth="1"/>
    <col min="7" max="7" width="14.85546875" style="105" bestFit="1" customWidth="1"/>
    <col min="8" max="8" width="19.28515625" style="86" bestFit="1" customWidth="1"/>
    <col min="9" max="9" width="18.7109375" style="86" customWidth="1"/>
    <col min="10" max="10" width="16.42578125" style="86" customWidth="1"/>
    <col min="11" max="12" width="9.140625" style="17"/>
    <col min="13" max="13" width="17.7109375" style="17" bestFit="1" customWidth="1"/>
    <col min="14" max="16384" width="9.140625" style="17"/>
  </cols>
  <sheetData>
    <row r="1" spans="1:13" ht="26.25" customHeight="1" x14ac:dyDescent="0.25">
      <c r="A1" s="174" t="s">
        <v>36</v>
      </c>
      <c r="B1" s="174" t="s">
        <v>72</v>
      </c>
      <c r="C1" s="175"/>
      <c r="D1" s="175"/>
      <c r="E1" s="174" t="s">
        <v>75</v>
      </c>
      <c r="F1" s="175"/>
      <c r="G1" s="175"/>
      <c r="H1" s="174" t="s">
        <v>76</v>
      </c>
      <c r="I1" s="175"/>
      <c r="J1" s="175"/>
    </row>
    <row r="2" spans="1:13" ht="33" x14ac:dyDescent="0.25">
      <c r="A2" s="174"/>
      <c r="B2" s="152" t="s">
        <v>77</v>
      </c>
      <c r="C2" s="153" t="s">
        <v>73</v>
      </c>
      <c r="D2" s="152" t="s">
        <v>74</v>
      </c>
      <c r="E2" s="152" t="s">
        <v>77</v>
      </c>
      <c r="F2" s="153" t="s">
        <v>73</v>
      </c>
      <c r="G2" s="152" t="s">
        <v>74</v>
      </c>
      <c r="H2" s="152" t="s">
        <v>77</v>
      </c>
      <c r="I2" s="153" t="s">
        <v>73</v>
      </c>
      <c r="J2" s="152" t="s">
        <v>74</v>
      </c>
    </row>
    <row r="3" spans="1:13" x14ac:dyDescent="0.25">
      <c r="A3" s="43" t="s">
        <v>5</v>
      </c>
      <c r="B3" s="15">
        <f>B4+B7+B8+B11+B12+B10</f>
        <v>261166.30000000002</v>
      </c>
      <c r="C3" s="15">
        <f>C4+C7+C8+C11+C12+C10</f>
        <v>60311.9</v>
      </c>
      <c r="D3" s="126">
        <f t="shared" ref="D3:D14" si="0">C3/B3*100</f>
        <v>23.093293430277946</v>
      </c>
      <c r="E3" s="15">
        <f>E4+E7+E8+E11+E12+E10</f>
        <v>127921.40000000002</v>
      </c>
      <c r="F3" s="15">
        <f>F4+F7+F8+F11+F12+F10</f>
        <v>26804.6</v>
      </c>
      <c r="G3" s="126">
        <f t="shared" ref="G3" si="1">F3/E3*100</f>
        <v>20.953960791548557</v>
      </c>
      <c r="H3" s="15">
        <f>H4+H7+H8+H11+H12+H10</f>
        <v>133244.9</v>
      </c>
      <c r="I3" s="15">
        <f>I4+I7+I8+I11+I12+I10</f>
        <v>33507.300000000003</v>
      </c>
      <c r="J3" s="126">
        <f>I3/H3*100</f>
        <v>25.147153849790875</v>
      </c>
    </row>
    <row r="4" spans="1:13" x14ac:dyDescent="0.25">
      <c r="A4" s="44" t="s">
        <v>6</v>
      </c>
      <c r="B4" s="10">
        <f>E4+H4-E9-H9</f>
        <v>245736.6</v>
      </c>
      <c r="C4" s="3">
        <f>F4+I4-F9-I9</f>
        <v>58201</v>
      </c>
      <c r="D4" s="133">
        <f t="shared" si="0"/>
        <v>23.684302623215263</v>
      </c>
      <c r="E4" s="10">
        <f>4026.4+4134.7+85551.8+19629.9</f>
        <v>113342.80000000002</v>
      </c>
      <c r="F4" s="10">
        <f>1020.1+916.1+19402+3641.3+0.1</f>
        <v>24979.599999999999</v>
      </c>
      <c r="G4" s="127">
        <f>F4/E4*100</f>
        <v>22.038982626157104</v>
      </c>
      <c r="H4" s="2">
        <f>133244.8-220-300-331.1+0.1</f>
        <v>132393.79999999999</v>
      </c>
      <c r="I4" s="2">
        <v>33221.4</v>
      </c>
      <c r="J4" s="133">
        <f t="shared" ref="J4:J63" si="2">I4/H4*100</f>
        <v>25.092866886515836</v>
      </c>
      <c r="K4" s="68"/>
    </row>
    <row r="5" spans="1:13" x14ac:dyDescent="0.25">
      <c r="A5" s="118" t="s">
        <v>8</v>
      </c>
      <c r="B5" s="119">
        <f>E5+H5</f>
        <v>171572</v>
      </c>
      <c r="C5" s="119">
        <f>F5+I5</f>
        <v>39815.800000000003</v>
      </c>
      <c r="D5" s="120">
        <f t="shared" si="0"/>
        <v>23.206467255729375</v>
      </c>
      <c r="E5" s="119">
        <f>79244.8+108.7</f>
        <v>79353.5</v>
      </c>
      <c r="F5" s="121">
        <v>18190.5</v>
      </c>
      <c r="G5" s="122">
        <f t="shared" ref="G5:G10" si="3">F5/E5*100</f>
        <v>22.923374520342517</v>
      </c>
      <c r="H5" s="121">
        <v>92218.5</v>
      </c>
      <c r="I5" s="121">
        <v>21625.3</v>
      </c>
      <c r="J5" s="120">
        <f t="shared" si="2"/>
        <v>23.450066960533949</v>
      </c>
    </row>
    <row r="6" spans="1:13" x14ac:dyDescent="0.25">
      <c r="A6" s="123" t="s">
        <v>2</v>
      </c>
      <c r="B6" s="119">
        <f>E6+H6</f>
        <v>51165.599999999999</v>
      </c>
      <c r="C6" s="119">
        <f>F6+I6</f>
        <v>10306.6</v>
      </c>
      <c r="D6" s="120">
        <f t="shared" si="0"/>
        <v>20.143612114389356</v>
      </c>
      <c r="E6" s="119">
        <f>23468.3+32.8</f>
        <v>23501.1</v>
      </c>
      <c r="F6" s="121">
        <v>3642.5</v>
      </c>
      <c r="G6" s="122">
        <f t="shared" si="3"/>
        <v>15.499274502044585</v>
      </c>
      <c r="H6" s="121">
        <v>27664.5</v>
      </c>
      <c r="I6" s="121">
        <v>6664.1</v>
      </c>
      <c r="J6" s="120">
        <f t="shared" si="2"/>
        <v>24.088994921289018</v>
      </c>
    </row>
    <row r="7" spans="1:13" x14ac:dyDescent="0.25">
      <c r="A7" s="46" t="s">
        <v>62</v>
      </c>
      <c r="B7" s="12">
        <f>E7+H7</f>
        <v>6000</v>
      </c>
      <c r="C7" s="12">
        <f t="shared" ref="B7:C10" si="4">F7+I7</f>
        <v>0</v>
      </c>
      <c r="D7" s="133">
        <v>0</v>
      </c>
      <c r="E7" s="12">
        <v>6000</v>
      </c>
      <c r="F7" s="2">
        <v>0</v>
      </c>
      <c r="G7" s="127">
        <v>0</v>
      </c>
      <c r="H7" s="2"/>
      <c r="I7" s="2"/>
      <c r="J7" s="133"/>
      <c r="M7" s="68"/>
    </row>
    <row r="8" spans="1:13" ht="14.25" customHeight="1" x14ac:dyDescent="0.25">
      <c r="A8" s="44" t="s">
        <v>22</v>
      </c>
      <c r="B8" s="12">
        <f t="shared" si="4"/>
        <v>3.7</v>
      </c>
      <c r="C8" s="12">
        <f t="shared" si="4"/>
        <v>0</v>
      </c>
      <c r="D8" s="133">
        <f t="shared" si="0"/>
        <v>0</v>
      </c>
      <c r="E8" s="2">
        <v>3.7</v>
      </c>
      <c r="F8" s="2">
        <v>0</v>
      </c>
      <c r="G8" s="127">
        <f t="shared" si="3"/>
        <v>0</v>
      </c>
      <c r="H8" s="2">
        <v>0</v>
      </c>
      <c r="I8" s="2">
        <v>0</v>
      </c>
      <c r="J8" s="133">
        <v>0</v>
      </c>
    </row>
    <row r="9" spans="1:13" ht="17.25" hidden="1" customHeight="1" x14ac:dyDescent="0.25">
      <c r="A9" s="154" t="s">
        <v>61</v>
      </c>
      <c r="B9" s="155"/>
      <c r="C9" s="155"/>
      <c r="D9" s="156">
        <v>0</v>
      </c>
      <c r="E9" s="155">
        <v>0</v>
      </c>
      <c r="F9" s="155"/>
      <c r="G9" s="157"/>
      <c r="H9" s="155"/>
      <c r="I9" s="155"/>
      <c r="J9" s="156"/>
    </row>
    <row r="10" spans="1:13" s="72" customFormat="1" ht="16.5" customHeight="1" x14ac:dyDescent="0.25">
      <c r="A10" s="70" t="s">
        <v>112</v>
      </c>
      <c r="B10" s="12">
        <f t="shared" si="4"/>
        <v>220</v>
      </c>
      <c r="C10" s="12">
        <f t="shared" si="4"/>
        <v>0</v>
      </c>
      <c r="D10" s="133">
        <f t="shared" si="0"/>
        <v>0</v>
      </c>
      <c r="E10" s="74">
        <v>0</v>
      </c>
      <c r="F10" s="74">
        <v>0</v>
      </c>
      <c r="G10" s="127" t="e">
        <f t="shared" si="3"/>
        <v>#DIV/0!</v>
      </c>
      <c r="H10" s="74">
        <v>220</v>
      </c>
      <c r="I10" s="74"/>
      <c r="J10" s="133">
        <v>0</v>
      </c>
    </row>
    <row r="11" spans="1:13" ht="16.5" customHeight="1" x14ac:dyDescent="0.25">
      <c r="A11" s="44" t="s">
        <v>16</v>
      </c>
      <c r="B11" s="10">
        <f>E11+H11</f>
        <v>531.29999999999995</v>
      </c>
      <c r="C11" s="53">
        <f>F11+I11</f>
        <v>0</v>
      </c>
      <c r="D11" s="133">
        <f t="shared" si="0"/>
        <v>0</v>
      </c>
      <c r="E11" s="3">
        <v>231.3</v>
      </c>
      <c r="F11" s="3">
        <v>0</v>
      </c>
      <c r="G11" s="127">
        <f t="shared" ref="G11:G19" si="5">F11/E11*100</f>
        <v>0</v>
      </c>
      <c r="H11" s="56">
        <v>300</v>
      </c>
      <c r="I11" s="74">
        <v>0</v>
      </c>
      <c r="J11" s="133">
        <f t="shared" si="2"/>
        <v>0</v>
      </c>
    </row>
    <row r="12" spans="1:13" x14ac:dyDescent="0.25">
      <c r="A12" s="46" t="s">
        <v>71</v>
      </c>
      <c r="B12" s="10">
        <f>E12+H12</f>
        <v>8674.7000000000007</v>
      </c>
      <c r="C12" s="53">
        <f t="shared" ref="C12" si="6">F12+I12</f>
        <v>2110.9</v>
      </c>
      <c r="D12" s="133">
        <f t="shared" si="0"/>
        <v>24.333982731391288</v>
      </c>
      <c r="E12" s="2">
        <v>8343.6</v>
      </c>
      <c r="F12" s="2">
        <f>1825</f>
        <v>1825</v>
      </c>
      <c r="G12" s="127">
        <f t="shared" si="5"/>
        <v>21.873052399443885</v>
      </c>
      <c r="H12" s="2">
        <v>331.1</v>
      </c>
      <c r="I12" s="2">
        <v>285.89999999999998</v>
      </c>
      <c r="J12" s="133">
        <f t="shared" si="2"/>
        <v>86.348535185744481</v>
      </c>
    </row>
    <row r="13" spans="1:13" x14ac:dyDescent="0.25">
      <c r="A13" s="118" t="s">
        <v>8</v>
      </c>
      <c r="B13" s="119">
        <f t="shared" ref="B13:B19" si="7">E13+H13</f>
        <v>5793.7</v>
      </c>
      <c r="C13" s="119">
        <f t="shared" ref="C13:C20" si="8">F13+I13</f>
        <v>1290.5</v>
      </c>
      <c r="D13" s="120">
        <f t="shared" si="0"/>
        <v>22.274194383554551</v>
      </c>
      <c r="E13" s="119">
        <v>5793.7</v>
      </c>
      <c r="F13" s="121">
        <v>1290.5</v>
      </c>
      <c r="G13" s="122">
        <f t="shared" si="5"/>
        <v>22.274194383554551</v>
      </c>
      <c r="H13" s="121"/>
      <c r="I13" s="121">
        <v>0</v>
      </c>
      <c r="J13" s="120">
        <v>0</v>
      </c>
    </row>
    <row r="14" spans="1:13" x14ac:dyDescent="0.25">
      <c r="A14" s="124" t="s">
        <v>2</v>
      </c>
      <c r="B14" s="119">
        <f t="shared" si="7"/>
        <v>1749.8</v>
      </c>
      <c r="C14" s="119">
        <f t="shared" si="8"/>
        <v>309.89999999999998</v>
      </c>
      <c r="D14" s="120">
        <f t="shared" si="0"/>
        <v>17.710595496628184</v>
      </c>
      <c r="E14" s="119">
        <v>1749.8</v>
      </c>
      <c r="F14" s="121">
        <v>309.89999999999998</v>
      </c>
      <c r="G14" s="122">
        <f t="shared" si="5"/>
        <v>17.710595496628184</v>
      </c>
      <c r="H14" s="121"/>
      <c r="I14" s="121">
        <v>0</v>
      </c>
      <c r="J14" s="120">
        <v>0</v>
      </c>
    </row>
    <row r="15" spans="1:13" ht="19.5" customHeight="1" x14ac:dyDescent="0.25">
      <c r="A15" s="43" t="s">
        <v>25</v>
      </c>
      <c r="B15" s="23">
        <f t="shared" si="7"/>
        <v>2832.4</v>
      </c>
      <c r="C15" s="23">
        <f t="shared" si="8"/>
        <v>632.6</v>
      </c>
      <c r="D15" s="24">
        <f>C15/B15*100</f>
        <v>22.334416042931789</v>
      </c>
      <c r="E15" s="23">
        <f>E16+E17+E18+E19</f>
        <v>0</v>
      </c>
      <c r="F15" s="23">
        <f>F16+F17+F18+F19</f>
        <v>0</v>
      </c>
      <c r="G15" s="89" t="e">
        <f>F15/E15*100</f>
        <v>#DIV/0!</v>
      </c>
      <c r="H15" s="23">
        <v>2832.4</v>
      </c>
      <c r="I15" s="23">
        <f>I16</f>
        <v>632.6</v>
      </c>
      <c r="J15" s="126">
        <f t="shared" si="2"/>
        <v>22.334416042931789</v>
      </c>
    </row>
    <row r="16" spans="1:13" ht="16.5" customHeight="1" x14ac:dyDescent="0.25">
      <c r="A16" s="44" t="s">
        <v>26</v>
      </c>
      <c r="B16" s="10">
        <f t="shared" si="7"/>
        <v>2832.4</v>
      </c>
      <c r="C16" s="3">
        <f t="shared" si="8"/>
        <v>632.6</v>
      </c>
      <c r="D16" s="133">
        <f t="shared" ref="D16:D19" si="9">C16/B16*100</f>
        <v>22.334416042931789</v>
      </c>
      <c r="E16" s="2">
        <v>0</v>
      </c>
      <c r="F16" s="2">
        <v>0</v>
      </c>
      <c r="G16" s="127">
        <v>0</v>
      </c>
      <c r="H16" s="2">
        <v>2832.4</v>
      </c>
      <c r="I16" s="2">
        <v>632.6</v>
      </c>
      <c r="J16" s="133">
        <f t="shared" si="2"/>
        <v>22.334416042931789</v>
      </c>
    </row>
    <row r="17" spans="1:10" ht="15.75" customHeight="1" x14ac:dyDescent="0.25">
      <c r="A17" s="125" t="s">
        <v>8</v>
      </c>
      <c r="B17" s="119">
        <f t="shared" si="7"/>
        <v>2060.3000000000002</v>
      </c>
      <c r="C17" s="121">
        <f t="shared" si="8"/>
        <v>461.8</v>
      </c>
      <c r="D17" s="120">
        <f t="shared" si="9"/>
        <v>22.414211522593796</v>
      </c>
      <c r="E17" s="121">
        <v>0</v>
      </c>
      <c r="F17" s="121">
        <v>0</v>
      </c>
      <c r="G17" s="122">
        <v>0</v>
      </c>
      <c r="H17" s="121">
        <v>2060.3000000000002</v>
      </c>
      <c r="I17" s="121">
        <v>461.8</v>
      </c>
      <c r="J17" s="120">
        <f t="shared" si="2"/>
        <v>22.414211522593796</v>
      </c>
    </row>
    <row r="18" spans="1:10" ht="15.75" customHeight="1" x14ac:dyDescent="0.25">
      <c r="A18" s="124" t="s">
        <v>2</v>
      </c>
      <c r="B18" s="119">
        <f t="shared" si="7"/>
        <v>622</v>
      </c>
      <c r="C18" s="121">
        <f t="shared" si="8"/>
        <v>153.5</v>
      </c>
      <c r="D18" s="120">
        <f t="shared" si="9"/>
        <v>24.678456591639872</v>
      </c>
      <c r="E18" s="121">
        <v>0</v>
      </c>
      <c r="F18" s="121">
        <v>0</v>
      </c>
      <c r="G18" s="122">
        <v>0</v>
      </c>
      <c r="H18" s="121">
        <v>622</v>
      </c>
      <c r="I18" s="121">
        <v>153.5</v>
      </c>
      <c r="J18" s="120">
        <f t="shared" si="2"/>
        <v>24.678456591639872</v>
      </c>
    </row>
    <row r="19" spans="1:10" ht="16.5" customHeight="1" x14ac:dyDescent="0.25">
      <c r="A19" s="44" t="s">
        <v>27</v>
      </c>
      <c r="B19" s="12">
        <f t="shared" si="7"/>
        <v>0</v>
      </c>
      <c r="C19" s="2">
        <f t="shared" si="8"/>
        <v>0</v>
      </c>
      <c r="D19" s="133" t="e">
        <f t="shared" si="9"/>
        <v>#DIV/0!</v>
      </c>
      <c r="E19" s="2"/>
      <c r="F19" s="2"/>
      <c r="G19" s="127" t="e">
        <f t="shared" si="5"/>
        <v>#DIV/0!</v>
      </c>
      <c r="H19" s="2">
        <v>0</v>
      </c>
      <c r="I19" s="2">
        <v>0</v>
      </c>
      <c r="J19" s="133">
        <v>0</v>
      </c>
    </row>
    <row r="20" spans="1:10" ht="33" x14ac:dyDescent="0.25">
      <c r="A20" s="149" t="s">
        <v>117</v>
      </c>
      <c r="B20" s="15">
        <f>E20+H20</f>
        <v>6501.2999999999993</v>
      </c>
      <c r="C20" s="15">
        <f t="shared" si="8"/>
        <v>524.9</v>
      </c>
      <c r="D20" s="24">
        <f>C20/B20*100</f>
        <v>8.0737698614123339</v>
      </c>
      <c r="E20" s="15">
        <f>E21+E25+E22</f>
        <v>3600</v>
      </c>
      <c r="F20" s="15">
        <f>F21+F25+F22</f>
        <v>182.1</v>
      </c>
      <c r="G20" s="24">
        <f>F20/E20*100</f>
        <v>5.0583333333333336</v>
      </c>
      <c r="H20" s="15">
        <f t="shared" ref="H20" si="10">H21+H25+H22</f>
        <v>2901.2999999999997</v>
      </c>
      <c r="I20" s="15">
        <f>I21+I25+I22</f>
        <v>342.8</v>
      </c>
      <c r="J20" s="126">
        <v>0</v>
      </c>
    </row>
    <row r="21" spans="1:10" ht="21" customHeight="1" x14ac:dyDescent="0.25">
      <c r="A21" s="44" t="s">
        <v>109</v>
      </c>
      <c r="B21" s="10">
        <f>E21+H21</f>
        <v>3667.6</v>
      </c>
      <c r="C21" s="3">
        <f t="shared" ref="C21:C37" si="11">F21+I21</f>
        <v>189.9</v>
      </c>
      <c r="D21" s="133">
        <f t="shared" ref="D21:D27" si="12">C21/B21*100</f>
        <v>5.1777729305267748</v>
      </c>
      <c r="E21" s="3">
        <v>3600</v>
      </c>
      <c r="F21" s="3">
        <v>182.1</v>
      </c>
      <c r="G21" s="129">
        <f>F21/E21*100</f>
        <v>5.0583333333333336</v>
      </c>
      <c r="H21" s="2">
        <v>67.599999999999994</v>
      </c>
      <c r="I21" s="2">
        <v>7.8</v>
      </c>
      <c r="J21" s="133"/>
    </row>
    <row r="22" spans="1:10" ht="16.5" customHeight="1" x14ac:dyDescent="0.25">
      <c r="A22" s="168" t="s">
        <v>119</v>
      </c>
      <c r="B22" s="169">
        <f>E22+H22</f>
        <v>2106.1999999999998</v>
      </c>
      <c r="C22" s="170">
        <f t="shared" ref="C22:C24" si="13">F22+I22</f>
        <v>335</v>
      </c>
      <c r="D22" s="131">
        <f t="shared" ref="D22:D24" si="14">C22/B22*100</f>
        <v>15.905422087171212</v>
      </c>
      <c r="E22" s="169"/>
      <c r="F22" s="170"/>
      <c r="G22" s="128"/>
      <c r="H22" s="170">
        <v>2106.1999999999998</v>
      </c>
      <c r="I22" s="170">
        <v>335</v>
      </c>
      <c r="J22" s="131">
        <v>0</v>
      </c>
    </row>
    <row r="23" spans="1:10" ht="16.5" customHeight="1" x14ac:dyDescent="0.25">
      <c r="A23" s="125" t="s">
        <v>8</v>
      </c>
      <c r="B23" s="119">
        <f t="shared" ref="B23:B24" si="15">E23+H23</f>
        <v>908.2</v>
      </c>
      <c r="C23" s="121">
        <f t="shared" si="13"/>
        <v>236.1</v>
      </c>
      <c r="D23" s="120">
        <f t="shared" si="14"/>
        <v>25.996476547016073</v>
      </c>
      <c r="E23" s="121">
        <v>0</v>
      </c>
      <c r="F23" s="121">
        <v>0</v>
      </c>
      <c r="G23" s="122">
        <v>0</v>
      </c>
      <c r="H23" s="121">
        <v>908.2</v>
      </c>
      <c r="I23" s="121">
        <v>236.1</v>
      </c>
      <c r="J23" s="120">
        <f t="shared" ref="J23:J24" si="16">I23/H23*100</f>
        <v>25.996476547016073</v>
      </c>
    </row>
    <row r="24" spans="1:10" ht="16.5" customHeight="1" x14ac:dyDescent="0.25">
      <c r="A24" s="124" t="s">
        <v>2</v>
      </c>
      <c r="B24" s="119">
        <f t="shared" si="15"/>
        <v>273.8</v>
      </c>
      <c r="C24" s="121">
        <f t="shared" si="13"/>
        <v>83.3</v>
      </c>
      <c r="D24" s="120">
        <f t="shared" si="14"/>
        <v>30.423666910153397</v>
      </c>
      <c r="E24" s="121">
        <v>0</v>
      </c>
      <c r="F24" s="121">
        <v>0</v>
      </c>
      <c r="G24" s="122">
        <v>0</v>
      </c>
      <c r="H24" s="121">
        <v>273.8</v>
      </c>
      <c r="I24" s="121">
        <v>83.3</v>
      </c>
      <c r="J24" s="120">
        <f t="shared" si="16"/>
        <v>30.423666910153397</v>
      </c>
    </row>
    <row r="25" spans="1:10" ht="16.5" customHeight="1" x14ac:dyDescent="0.25">
      <c r="A25" s="44" t="s">
        <v>58</v>
      </c>
      <c r="B25" s="10">
        <f t="shared" ref="B25:B37" si="17">E25+H25</f>
        <v>727.5</v>
      </c>
      <c r="C25" s="3">
        <f t="shared" si="11"/>
        <v>0</v>
      </c>
      <c r="D25" s="133">
        <f t="shared" si="12"/>
        <v>0</v>
      </c>
      <c r="E25" s="3"/>
      <c r="F25" s="3"/>
      <c r="G25" s="129" t="e">
        <f t="shared" ref="G25:G27" si="18">F25/E25*100</f>
        <v>#DIV/0!</v>
      </c>
      <c r="H25" s="2">
        <v>727.5</v>
      </c>
      <c r="I25" s="2">
        <v>0</v>
      </c>
      <c r="J25" s="133">
        <v>0</v>
      </c>
    </row>
    <row r="26" spans="1:10" s="49" customFormat="1" ht="16.5" hidden="1" customHeight="1" x14ac:dyDescent="0.25">
      <c r="A26" s="47" t="s">
        <v>31</v>
      </c>
      <c r="B26" s="55">
        <f t="shared" si="17"/>
        <v>0</v>
      </c>
      <c r="C26" s="56">
        <f t="shared" si="11"/>
        <v>0</v>
      </c>
      <c r="D26" s="133" t="e">
        <f t="shared" si="12"/>
        <v>#DIV/0!</v>
      </c>
      <c r="E26" s="3">
        <v>0</v>
      </c>
      <c r="F26" s="3">
        <v>0</v>
      </c>
      <c r="G26" s="129" t="e">
        <f t="shared" si="18"/>
        <v>#DIV/0!</v>
      </c>
      <c r="H26" s="56">
        <v>0</v>
      </c>
      <c r="I26" s="56">
        <v>0</v>
      </c>
      <c r="J26" s="126" t="e">
        <f t="shared" si="2"/>
        <v>#DIV/0!</v>
      </c>
    </row>
    <row r="27" spans="1:10" s="49" customFormat="1" ht="16.5" hidden="1" customHeight="1" x14ac:dyDescent="0.25">
      <c r="A27" s="45" t="s">
        <v>2</v>
      </c>
      <c r="B27" s="55">
        <f t="shared" si="17"/>
        <v>0</v>
      </c>
      <c r="C27" s="56">
        <f t="shared" si="11"/>
        <v>0</v>
      </c>
      <c r="D27" s="133" t="e">
        <f t="shared" si="12"/>
        <v>#DIV/0!</v>
      </c>
      <c r="E27" s="3">
        <v>0</v>
      </c>
      <c r="F27" s="3">
        <v>0</v>
      </c>
      <c r="G27" s="129" t="e">
        <f t="shared" si="18"/>
        <v>#DIV/0!</v>
      </c>
      <c r="H27" s="56">
        <v>0</v>
      </c>
      <c r="I27" s="56">
        <v>0</v>
      </c>
      <c r="J27" s="126" t="e">
        <f t="shared" si="2"/>
        <v>#DIV/0!</v>
      </c>
    </row>
    <row r="28" spans="1:10" ht="17.25" customHeight="1" x14ac:dyDescent="0.25">
      <c r="A28" s="43" t="s">
        <v>28</v>
      </c>
      <c r="B28" s="15">
        <f>E28+H28</f>
        <v>100389.6</v>
      </c>
      <c r="C28" s="15">
        <f t="shared" si="11"/>
        <v>9036.5</v>
      </c>
      <c r="D28" s="24">
        <f>C28/B28*100</f>
        <v>9.0014304270561887</v>
      </c>
      <c r="E28" s="15">
        <f>E29+E32+E33+E36+E37+E38+E35+E34</f>
        <v>9736.6999999999989</v>
      </c>
      <c r="F28" s="15">
        <f>F29+F32+F33+F36+F37+F38+F35+F34</f>
        <v>1061.5</v>
      </c>
      <c r="G28" s="24">
        <f>F28/E28*100</f>
        <v>10.90205100290653</v>
      </c>
      <c r="H28" s="15">
        <f>H29+H32+H36+H37+H33</f>
        <v>90652.900000000009</v>
      </c>
      <c r="I28" s="15">
        <f>I29+I32+I36+I37</f>
        <v>7975</v>
      </c>
      <c r="J28" s="126">
        <f t="shared" si="2"/>
        <v>8.797291647592079</v>
      </c>
    </row>
    <row r="29" spans="1:10" ht="16.5" customHeight="1" x14ac:dyDescent="0.25">
      <c r="A29" s="44" t="s">
        <v>46</v>
      </c>
      <c r="B29" s="10">
        <f t="shared" si="17"/>
        <v>592.20000000000005</v>
      </c>
      <c r="C29" s="3">
        <f t="shared" si="11"/>
        <v>124.9</v>
      </c>
      <c r="D29" s="133">
        <f t="shared" ref="D29:D37" si="19">C29/B29*100</f>
        <v>21.090847686592369</v>
      </c>
      <c r="E29" s="3"/>
      <c r="F29" s="3">
        <v>0</v>
      </c>
      <c r="G29" s="130">
        <v>0</v>
      </c>
      <c r="H29" s="2">
        <v>592.20000000000005</v>
      </c>
      <c r="I29" s="2">
        <v>124.9</v>
      </c>
      <c r="J29" s="133">
        <f t="shared" si="2"/>
        <v>21.090847686592369</v>
      </c>
    </row>
    <row r="30" spans="1:10" ht="15.75" customHeight="1" x14ac:dyDescent="0.25">
      <c r="A30" s="118" t="s">
        <v>8</v>
      </c>
      <c r="B30" s="119">
        <f t="shared" si="17"/>
        <v>439</v>
      </c>
      <c r="C30" s="121">
        <f t="shared" si="11"/>
        <v>95.5</v>
      </c>
      <c r="D30" s="120">
        <f t="shared" si="19"/>
        <v>21.753986332574033</v>
      </c>
      <c r="E30" s="119">
        <v>0</v>
      </c>
      <c r="F30" s="121">
        <v>0</v>
      </c>
      <c r="G30" s="120">
        <v>0</v>
      </c>
      <c r="H30" s="121">
        <v>439</v>
      </c>
      <c r="I30" s="121">
        <v>95.5</v>
      </c>
      <c r="J30" s="120">
        <f t="shared" si="2"/>
        <v>21.753986332574033</v>
      </c>
    </row>
    <row r="31" spans="1:10" ht="15.75" customHeight="1" x14ac:dyDescent="0.25">
      <c r="A31" s="124" t="s">
        <v>2</v>
      </c>
      <c r="B31" s="119">
        <f t="shared" si="17"/>
        <v>132.9</v>
      </c>
      <c r="C31" s="121">
        <f t="shared" si="11"/>
        <v>28.8</v>
      </c>
      <c r="D31" s="120">
        <f t="shared" si="19"/>
        <v>21.670428893905193</v>
      </c>
      <c r="E31" s="119">
        <v>0</v>
      </c>
      <c r="F31" s="121">
        <v>0</v>
      </c>
      <c r="G31" s="120">
        <v>0</v>
      </c>
      <c r="H31" s="121">
        <v>132.9</v>
      </c>
      <c r="I31" s="121">
        <v>28.8</v>
      </c>
      <c r="J31" s="120">
        <f t="shared" si="2"/>
        <v>21.670428893905193</v>
      </c>
    </row>
    <row r="32" spans="1:10" ht="17.25" customHeight="1" x14ac:dyDescent="0.25">
      <c r="A32" s="44" t="s">
        <v>69</v>
      </c>
      <c r="B32" s="10">
        <f>E32+H32</f>
        <v>7070.6</v>
      </c>
      <c r="C32" s="3">
        <f t="shared" si="11"/>
        <v>280</v>
      </c>
      <c r="D32" s="133">
        <f t="shared" si="19"/>
        <v>3.9600599666223513</v>
      </c>
      <c r="E32" s="3">
        <v>2030</v>
      </c>
      <c r="F32" s="3">
        <v>0</v>
      </c>
      <c r="G32" s="130">
        <f t="shared" ref="G32:G37" si="20">F32/E32*100</f>
        <v>0</v>
      </c>
      <c r="H32" s="74">
        <v>5040.6000000000004</v>
      </c>
      <c r="I32" s="2">
        <v>280</v>
      </c>
      <c r="J32" s="133">
        <f t="shared" si="2"/>
        <v>5.5548942586200054</v>
      </c>
    </row>
    <row r="33" spans="1:11" x14ac:dyDescent="0.25">
      <c r="A33" s="44" t="s">
        <v>120</v>
      </c>
      <c r="B33" s="12">
        <f>E33+H33</f>
        <v>120</v>
      </c>
      <c r="C33" s="2">
        <f t="shared" si="11"/>
        <v>0</v>
      </c>
      <c r="D33" s="133">
        <f t="shared" si="19"/>
        <v>0</v>
      </c>
      <c r="E33" s="2">
        <v>0</v>
      </c>
      <c r="F33" s="2">
        <v>0</v>
      </c>
      <c r="G33" s="133">
        <v>0</v>
      </c>
      <c r="H33" s="2">
        <v>120</v>
      </c>
      <c r="I33" s="2">
        <v>0</v>
      </c>
      <c r="J33" s="133">
        <f t="shared" si="2"/>
        <v>0</v>
      </c>
    </row>
    <row r="34" spans="1:11" hidden="1" x14ac:dyDescent="0.25">
      <c r="A34" s="70" t="s">
        <v>61</v>
      </c>
      <c r="B34" s="10"/>
      <c r="C34" s="3"/>
      <c r="D34" s="133" t="e">
        <f t="shared" si="19"/>
        <v>#DIV/0!</v>
      </c>
      <c r="E34" s="3"/>
      <c r="F34" s="2">
        <v>0</v>
      </c>
      <c r="G34" s="130" t="e">
        <f t="shared" si="20"/>
        <v>#DIV/0!</v>
      </c>
      <c r="H34" s="2"/>
      <c r="I34" s="2"/>
      <c r="J34" s="133" t="e">
        <f t="shared" si="2"/>
        <v>#DIV/0!</v>
      </c>
    </row>
    <row r="35" spans="1:11" hidden="1" x14ac:dyDescent="0.25">
      <c r="A35" s="44" t="s">
        <v>63</v>
      </c>
      <c r="B35" s="10"/>
      <c r="C35" s="3"/>
      <c r="D35" s="133" t="e">
        <f t="shared" si="19"/>
        <v>#DIV/0!</v>
      </c>
      <c r="E35" s="3"/>
      <c r="F35" s="2">
        <v>0</v>
      </c>
      <c r="G35" s="130" t="e">
        <f>F35/E35*100</f>
        <v>#DIV/0!</v>
      </c>
      <c r="H35" s="2"/>
      <c r="I35" s="2"/>
      <c r="J35" s="133" t="e">
        <f t="shared" si="2"/>
        <v>#DIV/0!</v>
      </c>
    </row>
    <row r="36" spans="1:11" ht="16.5" customHeight="1" x14ac:dyDescent="0.25">
      <c r="A36" s="44" t="s">
        <v>45</v>
      </c>
      <c r="B36" s="10">
        <f t="shared" si="17"/>
        <v>91528.400000000009</v>
      </c>
      <c r="C36" s="3">
        <f t="shared" si="11"/>
        <v>8631.6</v>
      </c>
      <c r="D36" s="133">
        <f t="shared" si="19"/>
        <v>9.4305155558274798</v>
      </c>
      <c r="E36" s="3">
        <v>6628.3</v>
      </c>
      <c r="F36" s="3">
        <v>1061.5</v>
      </c>
      <c r="G36" s="130">
        <f t="shared" si="20"/>
        <v>16.014664393585083</v>
      </c>
      <c r="H36" s="2">
        <v>84900.1</v>
      </c>
      <c r="I36" s="2">
        <v>7570.1</v>
      </c>
      <c r="J36" s="133">
        <f t="shared" si="2"/>
        <v>8.9164794858898873</v>
      </c>
    </row>
    <row r="37" spans="1:11" ht="16.5" customHeight="1" x14ac:dyDescent="0.25">
      <c r="A37" s="44" t="s">
        <v>7</v>
      </c>
      <c r="B37" s="10">
        <f t="shared" si="17"/>
        <v>1078.4000000000001</v>
      </c>
      <c r="C37" s="3">
        <f t="shared" si="11"/>
        <v>0</v>
      </c>
      <c r="D37" s="133">
        <f t="shared" si="19"/>
        <v>0</v>
      </c>
      <c r="E37" s="3">
        <v>1078.4000000000001</v>
      </c>
      <c r="F37" s="3">
        <v>0</v>
      </c>
      <c r="G37" s="130">
        <f t="shared" si="20"/>
        <v>0</v>
      </c>
      <c r="H37" s="2">
        <v>0</v>
      </c>
      <c r="I37" s="2">
        <v>0</v>
      </c>
      <c r="J37" s="133" t="e">
        <f t="shared" si="2"/>
        <v>#DIV/0!</v>
      </c>
    </row>
    <row r="38" spans="1:11" ht="16.5" hidden="1" customHeight="1" x14ac:dyDescent="0.25">
      <c r="A38" s="44" t="s">
        <v>9</v>
      </c>
      <c r="B38" s="3"/>
      <c r="C38" s="3"/>
      <c r="D38" s="130"/>
      <c r="E38" s="160">
        <f t="shared" ref="E38" si="21">F38+G38</f>
        <v>0</v>
      </c>
      <c r="F38" s="99"/>
      <c r="G38" s="132"/>
      <c r="H38" s="56"/>
      <c r="I38" s="56"/>
      <c r="J38" s="126" t="e">
        <f t="shared" si="2"/>
        <v>#DIV/0!</v>
      </c>
    </row>
    <row r="39" spans="1:11" ht="17.25" customHeight="1" x14ac:dyDescent="0.25">
      <c r="A39" s="43" t="s">
        <v>29</v>
      </c>
      <c r="B39" s="15">
        <f>B40+B41+B42+B43</f>
        <v>110087.40000000001</v>
      </c>
      <c r="C39" s="15">
        <f>C40+C41+C42+C43</f>
        <v>6785.1</v>
      </c>
      <c r="D39" s="24">
        <f>C39/B39*100</f>
        <v>6.1633756451692019</v>
      </c>
      <c r="E39" s="15">
        <f t="shared" ref="E39:F39" si="22">E40+E41+E42+E43</f>
        <v>67654</v>
      </c>
      <c r="F39" s="15">
        <f t="shared" si="22"/>
        <v>2736.5</v>
      </c>
      <c r="G39" s="24">
        <f>F39/E39*100</f>
        <v>4.0448458332101573</v>
      </c>
      <c r="H39" s="15">
        <f t="shared" ref="H39" si="23">H40+H41+H42+H43</f>
        <v>42433.4</v>
      </c>
      <c r="I39" s="15">
        <f>I40+I41+I42+I43</f>
        <v>4048.6000000000008</v>
      </c>
      <c r="J39" s="126">
        <f>I39/H39*100</f>
        <v>9.5410690635207178</v>
      </c>
      <c r="K39" s="17" t="s">
        <v>121</v>
      </c>
    </row>
    <row r="40" spans="1:11" s="72" customFormat="1" ht="17.25" customHeight="1" x14ac:dyDescent="0.25">
      <c r="A40" s="70" t="s">
        <v>102</v>
      </c>
      <c r="B40" s="10">
        <f>E40+H40</f>
        <v>46246.3</v>
      </c>
      <c r="C40" s="10">
        <f>F40+I40</f>
        <v>43.2</v>
      </c>
      <c r="D40" s="133">
        <f t="shared" ref="D40:D42" si="24">C40/B40*100</f>
        <v>9.3412878435680261E-2</v>
      </c>
      <c r="E40" s="71">
        <v>46174.3</v>
      </c>
      <c r="F40" s="71">
        <v>43.2</v>
      </c>
      <c r="G40" s="129">
        <f t="shared" ref="G40:G41" si="25">F40/E40*100</f>
        <v>9.3558537974587602E-2</v>
      </c>
      <c r="H40" s="74">
        <v>72</v>
      </c>
      <c r="I40" s="74">
        <v>0</v>
      </c>
      <c r="J40" s="133">
        <f t="shared" si="2"/>
        <v>0</v>
      </c>
    </row>
    <row r="41" spans="1:11" s="72" customFormat="1" ht="17.25" customHeight="1" x14ac:dyDescent="0.25">
      <c r="A41" s="70" t="s">
        <v>103</v>
      </c>
      <c r="B41" s="10">
        <f>E41+H41</f>
        <v>16815.099999999999</v>
      </c>
      <c r="C41" s="10">
        <f t="shared" ref="C41:C45" si="26">F41+I41</f>
        <v>1738.7</v>
      </c>
      <c r="D41" s="133">
        <f t="shared" si="24"/>
        <v>10.340110971686164</v>
      </c>
      <c r="E41" s="71">
        <v>10745.2</v>
      </c>
      <c r="F41" s="71">
        <v>488.3</v>
      </c>
      <c r="G41" s="129">
        <f t="shared" si="25"/>
        <v>4.5443546886051438</v>
      </c>
      <c r="H41" s="74">
        <v>6069.9</v>
      </c>
      <c r="I41" s="74">
        <v>1250.4000000000001</v>
      </c>
      <c r="J41" s="133">
        <f t="shared" si="2"/>
        <v>20.600009884841597</v>
      </c>
    </row>
    <row r="42" spans="1:11" s="72" customFormat="1" x14ac:dyDescent="0.25">
      <c r="A42" s="70" t="s">
        <v>104</v>
      </c>
      <c r="B42" s="10">
        <f t="shared" ref="B42" si="27">E42+H42</f>
        <v>34856.199999999997</v>
      </c>
      <c r="C42" s="10">
        <f t="shared" si="26"/>
        <v>2927.3</v>
      </c>
      <c r="D42" s="133">
        <f t="shared" si="24"/>
        <v>8.3982189682179929</v>
      </c>
      <c r="E42" s="71">
        <v>0</v>
      </c>
      <c r="F42" s="71">
        <v>0</v>
      </c>
      <c r="G42" s="129">
        <v>0</v>
      </c>
      <c r="H42" s="74">
        <v>34856.199999999997</v>
      </c>
      <c r="I42" s="74">
        <v>2927.3</v>
      </c>
      <c r="J42" s="133">
        <f t="shared" si="2"/>
        <v>8.3982189682179929</v>
      </c>
    </row>
    <row r="43" spans="1:11" s="72" customFormat="1" x14ac:dyDescent="0.25">
      <c r="A43" s="44" t="s">
        <v>131</v>
      </c>
      <c r="B43" s="10">
        <f>E43+H43</f>
        <v>12169.8</v>
      </c>
      <c r="C43" s="10">
        <f>F43+I43</f>
        <v>2075.9</v>
      </c>
      <c r="D43" s="133">
        <f t="shared" ref="D43" si="28">C43/B43*100</f>
        <v>17.057798813456262</v>
      </c>
      <c r="E43" s="71">
        <v>10734.5</v>
      </c>
      <c r="F43" s="71">
        <v>2205</v>
      </c>
      <c r="G43" s="129">
        <v>0</v>
      </c>
      <c r="H43" s="74">
        <v>1435.3</v>
      </c>
      <c r="I43" s="74">
        <v>-129.1</v>
      </c>
      <c r="J43" s="133">
        <f t="shared" ref="J43" si="29">I43/H43*100</f>
        <v>-8.9946352678882455</v>
      </c>
    </row>
    <row r="44" spans="1:11" ht="15.75" customHeight="1" x14ac:dyDescent="0.25">
      <c r="A44" s="118" t="s">
        <v>8</v>
      </c>
      <c r="B44" s="119">
        <f t="shared" ref="B44:B45" si="30">E44+H44</f>
        <v>8315.8000000000011</v>
      </c>
      <c r="C44" s="121">
        <f t="shared" si="26"/>
        <v>1928.7</v>
      </c>
      <c r="D44" s="120">
        <f t="shared" ref="D44:D45" si="31">C44/B44*100</f>
        <v>23.193198489622162</v>
      </c>
      <c r="E44" s="119">
        <v>7911.1</v>
      </c>
      <c r="F44" s="121">
        <v>1848.2</v>
      </c>
      <c r="G44" s="120">
        <v>0</v>
      </c>
      <c r="H44" s="121">
        <v>404.7</v>
      </c>
      <c r="I44" s="121">
        <v>80.5</v>
      </c>
      <c r="J44" s="120">
        <f t="shared" ref="J44:J45" si="32">I44/H44*100</f>
        <v>19.891277489498393</v>
      </c>
    </row>
    <row r="45" spans="1:11" ht="15.75" customHeight="1" x14ac:dyDescent="0.25">
      <c r="A45" s="124" t="s">
        <v>2</v>
      </c>
      <c r="B45" s="119">
        <f t="shared" si="30"/>
        <v>2511.1999999999998</v>
      </c>
      <c r="C45" s="121">
        <f t="shared" si="26"/>
        <v>320.39999999999998</v>
      </c>
      <c r="D45" s="120">
        <f t="shared" si="31"/>
        <v>12.758840395030264</v>
      </c>
      <c r="E45" s="119">
        <v>2389.1999999999998</v>
      </c>
      <c r="F45" s="121">
        <v>309.2</v>
      </c>
      <c r="G45" s="120">
        <v>0</v>
      </c>
      <c r="H45" s="121">
        <v>122</v>
      </c>
      <c r="I45" s="121">
        <v>11.2</v>
      </c>
      <c r="J45" s="120">
        <f t="shared" si="32"/>
        <v>9.1803278688524586</v>
      </c>
    </row>
    <row r="46" spans="1:11" ht="21.75" customHeight="1" x14ac:dyDescent="0.25">
      <c r="A46" s="43" t="s">
        <v>30</v>
      </c>
      <c r="B46" s="15">
        <f>B47+B48</f>
        <v>2239.8000000000002</v>
      </c>
      <c r="C46" s="15">
        <f>C47+C48</f>
        <v>0</v>
      </c>
      <c r="D46" s="24">
        <f>C46/B46*100</f>
        <v>0</v>
      </c>
      <c r="E46" s="15">
        <f t="shared" ref="E46:F46" si="33">E47+E48</f>
        <v>2239.8000000000002</v>
      </c>
      <c r="F46" s="15">
        <f t="shared" si="33"/>
        <v>0</v>
      </c>
      <c r="G46" s="24">
        <f>F46/E46*100</f>
        <v>0</v>
      </c>
      <c r="H46" s="15">
        <f t="shared" ref="H46" si="34">H47+H48</f>
        <v>0</v>
      </c>
      <c r="I46" s="15">
        <f t="shared" ref="I46" si="35">I47+I48</f>
        <v>0</v>
      </c>
      <c r="J46" s="126">
        <v>0</v>
      </c>
    </row>
    <row r="47" spans="1:11" s="72" customFormat="1" ht="33.75" customHeight="1" x14ac:dyDescent="0.25">
      <c r="A47" s="146" t="s">
        <v>114</v>
      </c>
      <c r="B47" s="10">
        <f t="shared" ref="B47:B48" si="36">E47+H47</f>
        <v>0</v>
      </c>
      <c r="C47" s="10">
        <f t="shared" ref="C47:C48" si="37">F47+I47</f>
        <v>0</v>
      </c>
      <c r="D47" s="133" t="e">
        <f t="shared" ref="D47:D48" si="38">C47/B47*100</f>
        <v>#DIV/0!</v>
      </c>
      <c r="E47" s="74"/>
      <c r="F47" s="74"/>
      <c r="G47" s="129" t="e">
        <f t="shared" ref="G47:G48" si="39">F47/E47*100</f>
        <v>#DIV/0!</v>
      </c>
      <c r="H47" s="74"/>
      <c r="I47" s="74"/>
      <c r="J47" s="133">
        <v>0</v>
      </c>
    </row>
    <row r="48" spans="1:11" s="72" customFormat="1" ht="21.75" customHeight="1" x14ac:dyDescent="0.25">
      <c r="A48" s="70" t="s">
        <v>115</v>
      </c>
      <c r="B48" s="10">
        <f t="shared" si="36"/>
        <v>2239.8000000000002</v>
      </c>
      <c r="C48" s="10">
        <f t="shared" si="37"/>
        <v>0</v>
      </c>
      <c r="D48" s="133">
        <f t="shared" si="38"/>
        <v>0</v>
      </c>
      <c r="E48" s="74">
        <v>2239.8000000000002</v>
      </c>
      <c r="F48" s="74">
        <v>0</v>
      </c>
      <c r="G48" s="129">
        <f t="shared" si="39"/>
        <v>0</v>
      </c>
      <c r="H48" s="74">
        <v>0</v>
      </c>
      <c r="I48" s="74">
        <v>0</v>
      </c>
      <c r="J48" s="133">
        <v>0</v>
      </c>
    </row>
    <row r="49" spans="1:10" ht="18.75" customHeight="1" x14ac:dyDescent="0.25">
      <c r="A49" s="43" t="s">
        <v>15</v>
      </c>
      <c r="B49" s="15">
        <f>B50+B54+B57+B58+B68+B72</f>
        <v>1477589.7</v>
      </c>
      <c r="C49" s="15">
        <f>C50+C54+C57+C58+C68+C72</f>
        <v>319968.7</v>
      </c>
      <c r="D49" s="24">
        <f>C49/B49*100</f>
        <v>21.654773310885965</v>
      </c>
      <c r="E49" s="15">
        <f>E50+E54+E57+E58+E68+E72</f>
        <v>1320795.5999999999</v>
      </c>
      <c r="F49" s="15">
        <f>F50+F54+F57+F58+F68+F72</f>
        <v>296874.7</v>
      </c>
      <c r="G49" s="24">
        <f>F49/E49*100</f>
        <v>22.476960098897973</v>
      </c>
      <c r="H49" s="23">
        <f>H50+H54+H57+H58+H68+H72</f>
        <v>156794.1</v>
      </c>
      <c r="I49" s="23">
        <f>I50+I54+I57+I58+I68+I72</f>
        <v>23093.999999999996</v>
      </c>
      <c r="J49" s="126">
        <f t="shared" si="2"/>
        <v>14.728870537858246</v>
      </c>
    </row>
    <row r="50" spans="1:10" ht="17.25" customHeight="1" x14ac:dyDescent="0.25">
      <c r="A50" s="43" t="s">
        <v>32</v>
      </c>
      <c r="B50" s="15">
        <f>E50+H50</f>
        <v>1199788.3</v>
      </c>
      <c r="C50" s="15">
        <f>F50+I50</f>
        <v>271804.90000000002</v>
      </c>
      <c r="D50" s="24">
        <f>C50/B50*100</f>
        <v>22.654404947939565</v>
      </c>
      <c r="E50" s="15">
        <v>1199787.3</v>
      </c>
      <c r="F50" s="15">
        <v>271804.90000000002</v>
      </c>
      <c r="G50" s="24">
        <f>F50/E50*100</f>
        <v>22.654423829957192</v>
      </c>
      <c r="H50" s="23">
        <v>1</v>
      </c>
      <c r="I50" s="23">
        <v>0</v>
      </c>
      <c r="J50" s="126">
        <v>0</v>
      </c>
    </row>
    <row r="51" spans="1:10" ht="15.75" customHeight="1" x14ac:dyDescent="0.25">
      <c r="A51" s="118" t="s">
        <v>8</v>
      </c>
      <c r="B51" s="119">
        <f>E51</f>
        <v>698958.3</v>
      </c>
      <c r="C51" s="119">
        <f>F51</f>
        <v>165479</v>
      </c>
      <c r="D51" s="122">
        <f t="shared" ref="D51:D53" si="40">C51/B51*100</f>
        <v>23.675089057530325</v>
      </c>
      <c r="E51" s="172">
        <f>698958.3</f>
        <v>698958.3</v>
      </c>
      <c r="F51" s="121">
        <v>165479</v>
      </c>
      <c r="G51" s="122">
        <f t="shared" ref="G51:G56" si="41">F51/E51*100</f>
        <v>23.675089057530325</v>
      </c>
      <c r="H51" s="119">
        <v>0</v>
      </c>
      <c r="I51" s="119">
        <v>0</v>
      </c>
      <c r="J51" s="120">
        <v>0</v>
      </c>
    </row>
    <row r="52" spans="1:10" ht="15.75" customHeight="1" x14ac:dyDescent="0.25">
      <c r="A52" s="123" t="s">
        <v>2</v>
      </c>
      <c r="B52" s="119">
        <f t="shared" ref="B52" si="42">E52</f>
        <v>211085.3</v>
      </c>
      <c r="C52" s="119">
        <f t="shared" ref="C52:C53" si="43">F52</f>
        <v>41285.599999999999</v>
      </c>
      <c r="D52" s="122">
        <f t="shared" si="40"/>
        <v>19.558728153973775</v>
      </c>
      <c r="E52" s="172">
        <f>211085.3</f>
        <v>211085.3</v>
      </c>
      <c r="F52" s="122">
        <v>41285.599999999999</v>
      </c>
      <c r="G52" s="122">
        <f t="shared" si="41"/>
        <v>19.558728153973775</v>
      </c>
      <c r="H52" s="119">
        <v>0</v>
      </c>
      <c r="I52" s="119">
        <v>0</v>
      </c>
      <c r="J52" s="120">
        <v>0</v>
      </c>
    </row>
    <row r="53" spans="1:10" x14ac:dyDescent="0.25">
      <c r="A53" s="46" t="s">
        <v>101</v>
      </c>
      <c r="B53" s="12">
        <f>E53+H53</f>
        <v>251</v>
      </c>
      <c r="C53" s="12">
        <f t="shared" si="43"/>
        <v>24.5</v>
      </c>
      <c r="D53" s="127">
        <f t="shared" si="40"/>
        <v>9.760956175298805</v>
      </c>
      <c r="E53" s="2">
        <v>250</v>
      </c>
      <c r="F53" s="2">
        <v>24.5</v>
      </c>
      <c r="G53" s="127">
        <f t="shared" si="41"/>
        <v>9.8000000000000007</v>
      </c>
      <c r="H53" s="2">
        <v>1</v>
      </c>
      <c r="I53" s="2">
        <v>0</v>
      </c>
      <c r="J53" s="133">
        <v>0</v>
      </c>
    </row>
    <row r="54" spans="1:10" ht="17.25" customHeight="1" x14ac:dyDescent="0.25">
      <c r="A54" s="43" t="s">
        <v>33</v>
      </c>
      <c r="B54" s="15">
        <f>E54+H54</f>
        <v>202614.3</v>
      </c>
      <c r="C54" s="15">
        <f>F54+I54</f>
        <v>30877.4</v>
      </c>
      <c r="D54" s="24">
        <f>C54/B54*100</f>
        <v>15.2394969160617</v>
      </c>
      <c r="E54" s="15">
        <v>72417</v>
      </c>
      <c r="F54" s="15">
        <v>10995.6</v>
      </c>
      <c r="G54" s="24">
        <f>F54/E54*100</f>
        <v>15.183727577778699</v>
      </c>
      <c r="H54" s="23">
        <v>130197.3</v>
      </c>
      <c r="I54" s="23">
        <v>19881.8</v>
      </c>
      <c r="J54" s="126">
        <f t="shared" si="2"/>
        <v>15.27051636247449</v>
      </c>
    </row>
    <row r="55" spans="1:10" ht="15.75" customHeight="1" x14ac:dyDescent="0.25">
      <c r="A55" s="118" t="s">
        <v>8</v>
      </c>
      <c r="B55" s="119">
        <f t="shared" ref="B55:C56" si="44">E55+H55</f>
        <v>81048.3</v>
      </c>
      <c r="C55" s="119">
        <f t="shared" si="44"/>
        <v>19149.3</v>
      </c>
      <c r="D55" s="122">
        <f t="shared" ref="D55:D56" si="45">C55/B55*100</f>
        <v>23.627022405158403</v>
      </c>
      <c r="E55" s="119">
        <f>38401.4</f>
        <v>38401.4</v>
      </c>
      <c r="F55" s="122">
        <v>7870.9</v>
      </c>
      <c r="G55" s="122">
        <f t="shared" si="41"/>
        <v>20.496388152515273</v>
      </c>
      <c r="H55" s="121">
        <f>41908+738.9</f>
        <v>42646.9</v>
      </c>
      <c r="I55" s="121">
        <f>11099.6+178.8</f>
        <v>11278.4</v>
      </c>
      <c r="J55" s="120">
        <f t="shared" si="2"/>
        <v>26.446001936834797</v>
      </c>
    </row>
    <row r="56" spans="1:10" ht="15.75" customHeight="1" x14ac:dyDescent="0.25">
      <c r="A56" s="124" t="s">
        <v>2</v>
      </c>
      <c r="B56" s="119">
        <f t="shared" si="44"/>
        <v>24934.400000000001</v>
      </c>
      <c r="C56" s="119">
        <f t="shared" si="44"/>
        <v>5222.6000000000004</v>
      </c>
      <c r="D56" s="122">
        <f t="shared" si="45"/>
        <v>20.945360626283367</v>
      </c>
      <c r="E56" s="121">
        <f>11597.3</f>
        <v>11597.3</v>
      </c>
      <c r="F56" s="121">
        <v>1908.7</v>
      </c>
      <c r="G56" s="122">
        <f t="shared" si="41"/>
        <v>16.458141119053575</v>
      </c>
      <c r="H56" s="121">
        <f>13114+223.1</f>
        <v>13337.1</v>
      </c>
      <c r="I56" s="121">
        <f>3277.3+36.6</f>
        <v>3313.9</v>
      </c>
      <c r="J56" s="120">
        <f t="shared" si="2"/>
        <v>24.847230657339299</v>
      </c>
    </row>
    <row r="57" spans="1:10" ht="17.25" customHeight="1" x14ac:dyDescent="0.25">
      <c r="A57" s="43" t="s">
        <v>66</v>
      </c>
      <c r="B57" s="15">
        <f>E57+H57</f>
        <v>1368.7</v>
      </c>
      <c r="C57" s="15">
        <f>F57+I57</f>
        <v>126</v>
      </c>
      <c r="D57" s="24">
        <f>C57/B57*100</f>
        <v>9.2058157375611884</v>
      </c>
      <c r="E57" s="15">
        <v>1368.7</v>
      </c>
      <c r="F57" s="15">
        <v>126</v>
      </c>
      <c r="G57" s="24">
        <f>F57/E57*100</f>
        <v>9.2058157375611884</v>
      </c>
      <c r="H57" s="15">
        <v>0</v>
      </c>
      <c r="I57" s="15">
        <v>0</v>
      </c>
      <c r="J57" s="126">
        <v>0</v>
      </c>
    </row>
    <row r="58" spans="1:10" x14ac:dyDescent="0.25">
      <c r="A58" s="43" t="s">
        <v>67</v>
      </c>
      <c r="B58" s="15">
        <f>E58+H58</f>
        <v>37805.4</v>
      </c>
      <c r="C58" s="15">
        <f t="shared" ref="C58:C75" si="46">F58+I58</f>
        <v>12705.999999999998</v>
      </c>
      <c r="D58" s="24">
        <f>C58/B58*100</f>
        <v>33.608955334423115</v>
      </c>
      <c r="E58" s="15">
        <f>E59+E60+E62+E64</f>
        <v>33851.200000000004</v>
      </c>
      <c r="F58" s="15">
        <f>F59+F60+F62+F64</f>
        <v>11686.699999999999</v>
      </c>
      <c r="G58" s="24">
        <f>F58/E58*100</f>
        <v>34.523739187975607</v>
      </c>
      <c r="H58" s="15">
        <f>H59+H60+H62+H64</f>
        <v>3954.2</v>
      </c>
      <c r="I58" s="15">
        <f t="shared" ref="I58" si="47">I59+I60+I62+I64</f>
        <v>1019.3</v>
      </c>
      <c r="J58" s="126">
        <f t="shared" si="2"/>
        <v>25.77765413990188</v>
      </c>
    </row>
    <row r="59" spans="1:10" x14ac:dyDescent="0.25">
      <c r="A59" s="116" t="s">
        <v>34</v>
      </c>
      <c r="B59" s="12">
        <f t="shared" ref="B59:B75" si="48">E59+H59</f>
        <v>10232.200000000001</v>
      </c>
      <c r="C59" s="12">
        <f>F59+I59</f>
        <v>2498.5</v>
      </c>
      <c r="D59" s="127">
        <f>C59/B59*100</f>
        <v>24.418013721389336</v>
      </c>
      <c r="E59" s="111">
        <v>6279</v>
      </c>
      <c r="F59" s="111">
        <v>1479.2</v>
      </c>
      <c r="G59" s="127">
        <f>F59/E59*100</f>
        <v>23.55789138397834</v>
      </c>
      <c r="H59" s="74">
        <v>3953.2</v>
      </c>
      <c r="I59" s="74">
        <v>1019.3</v>
      </c>
      <c r="J59" s="133">
        <f t="shared" si="2"/>
        <v>25.784174845694629</v>
      </c>
    </row>
    <row r="60" spans="1:10" x14ac:dyDescent="0.25">
      <c r="A60" s="116" t="s">
        <v>56</v>
      </c>
      <c r="B60" s="12">
        <f t="shared" si="48"/>
        <v>3585.7</v>
      </c>
      <c r="C60" s="12">
        <f t="shared" si="46"/>
        <v>3496.7</v>
      </c>
      <c r="D60" s="127">
        <f t="shared" ref="D60:D64" si="49">C60/B60*100</f>
        <v>97.517918398081278</v>
      </c>
      <c r="E60" s="111">
        <v>3585.7</v>
      </c>
      <c r="F60" s="112">
        <v>3496.7</v>
      </c>
      <c r="G60" s="127">
        <f t="shared" ref="G60:G64" si="50">F60/E60*100</f>
        <v>97.517918398081278</v>
      </c>
      <c r="H60" s="2">
        <v>0</v>
      </c>
      <c r="I60" s="2">
        <v>0</v>
      </c>
      <c r="J60" s="133">
        <v>0</v>
      </c>
    </row>
    <row r="61" spans="1:10" ht="16.5" hidden="1" customHeight="1" x14ac:dyDescent="0.25">
      <c r="A61" s="116" t="s">
        <v>57</v>
      </c>
      <c r="B61" s="12">
        <f t="shared" si="48"/>
        <v>0</v>
      </c>
      <c r="C61" s="12">
        <f t="shared" si="46"/>
        <v>0</v>
      </c>
      <c r="D61" s="127">
        <v>0</v>
      </c>
      <c r="E61" s="111">
        <v>0</v>
      </c>
      <c r="F61" s="112">
        <v>0</v>
      </c>
      <c r="G61" s="127">
        <v>0</v>
      </c>
      <c r="H61" s="2">
        <v>0</v>
      </c>
      <c r="I61" s="2">
        <v>0</v>
      </c>
      <c r="J61" s="133">
        <v>0</v>
      </c>
    </row>
    <row r="62" spans="1:10" ht="16.5" customHeight="1" x14ac:dyDescent="0.25">
      <c r="A62" s="117" t="s">
        <v>35</v>
      </c>
      <c r="B62" s="12">
        <f t="shared" si="48"/>
        <v>21474.9</v>
      </c>
      <c r="C62" s="12">
        <f t="shared" si="46"/>
        <v>6136.2</v>
      </c>
      <c r="D62" s="127">
        <f t="shared" si="49"/>
        <v>28.573823393822551</v>
      </c>
      <c r="E62" s="111">
        <v>21474.9</v>
      </c>
      <c r="F62" s="112">
        <v>6136.2</v>
      </c>
      <c r="G62" s="127">
        <f t="shared" si="50"/>
        <v>28.573823393822551</v>
      </c>
      <c r="H62" s="2">
        <v>0</v>
      </c>
      <c r="I62" s="2">
        <v>0</v>
      </c>
      <c r="J62" s="133">
        <v>0</v>
      </c>
    </row>
    <row r="63" spans="1:10" ht="16.5" hidden="1" customHeight="1" x14ac:dyDescent="0.25">
      <c r="A63" s="46" t="s">
        <v>108</v>
      </c>
      <c r="B63" s="12">
        <f t="shared" si="48"/>
        <v>0</v>
      </c>
      <c r="C63" s="12">
        <f t="shared" si="46"/>
        <v>0</v>
      </c>
      <c r="D63" s="127" t="e">
        <f t="shared" si="49"/>
        <v>#DIV/0!</v>
      </c>
      <c r="E63" s="111">
        <v>0</v>
      </c>
      <c r="F63" s="112">
        <v>0</v>
      </c>
      <c r="G63" s="127" t="e">
        <f t="shared" si="50"/>
        <v>#DIV/0!</v>
      </c>
      <c r="H63" s="2">
        <v>0</v>
      </c>
      <c r="I63" s="2">
        <v>0</v>
      </c>
      <c r="J63" s="133" t="e">
        <f t="shared" si="2"/>
        <v>#DIV/0!</v>
      </c>
    </row>
    <row r="64" spans="1:10" ht="18.75" customHeight="1" x14ac:dyDescent="0.25">
      <c r="A64" s="117" t="s">
        <v>47</v>
      </c>
      <c r="B64" s="12">
        <f>E64+H64</f>
        <v>2512.6</v>
      </c>
      <c r="C64" s="12">
        <f t="shared" si="46"/>
        <v>574.6</v>
      </c>
      <c r="D64" s="127">
        <f t="shared" si="49"/>
        <v>22.86874154262517</v>
      </c>
      <c r="E64" s="111">
        <f>2250+261.6</f>
        <v>2511.6</v>
      </c>
      <c r="F64" s="112">
        <v>574.6</v>
      </c>
      <c r="G64" s="127">
        <f t="shared" si="50"/>
        <v>22.877846790890271</v>
      </c>
      <c r="H64" s="2">
        <v>1</v>
      </c>
      <c r="I64" s="2">
        <v>0</v>
      </c>
      <c r="J64" s="133">
        <v>0</v>
      </c>
    </row>
    <row r="65" spans="1:10" ht="18" customHeight="1" x14ac:dyDescent="0.25">
      <c r="A65" s="118" t="s">
        <v>8</v>
      </c>
      <c r="B65" s="119">
        <f t="shared" si="48"/>
        <v>1571</v>
      </c>
      <c r="C65" s="119">
        <f t="shared" si="46"/>
        <v>402.4</v>
      </c>
      <c r="D65" s="122">
        <f t="shared" ref="D65:D66" si="51">C65/B65*100</f>
        <v>25.614258434118391</v>
      </c>
      <c r="E65" s="119">
        <v>1571</v>
      </c>
      <c r="F65" s="121">
        <v>402.4</v>
      </c>
      <c r="G65" s="122">
        <f t="shared" ref="G65:G66" si="52">F65/E65*100</f>
        <v>25.614258434118391</v>
      </c>
      <c r="H65" s="121">
        <v>0</v>
      </c>
      <c r="I65" s="121">
        <v>0</v>
      </c>
      <c r="J65" s="120">
        <v>0</v>
      </c>
    </row>
    <row r="66" spans="1:10" x14ac:dyDescent="0.25">
      <c r="A66" s="124" t="s">
        <v>2</v>
      </c>
      <c r="B66" s="119">
        <f t="shared" si="48"/>
        <v>474.5</v>
      </c>
      <c r="C66" s="119">
        <f t="shared" si="46"/>
        <v>120.3</v>
      </c>
      <c r="D66" s="122">
        <f t="shared" si="51"/>
        <v>25.353003161222336</v>
      </c>
      <c r="E66" s="119">
        <v>474.5</v>
      </c>
      <c r="F66" s="121">
        <v>120.3</v>
      </c>
      <c r="G66" s="122">
        <f t="shared" si="52"/>
        <v>25.353003161222336</v>
      </c>
      <c r="H66" s="121">
        <v>0</v>
      </c>
      <c r="I66" s="121">
        <v>0</v>
      </c>
      <c r="J66" s="120">
        <v>0</v>
      </c>
    </row>
    <row r="67" spans="1:10" ht="21" customHeight="1" x14ac:dyDescent="0.25">
      <c r="A67" s="171" t="s">
        <v>64</v>
      </c>
      <c r="B67" s="12">
        <f t="shared" si="48"/>
        <v>18.75</v>
      </c>
      <c r="C67" s="2">
        <f t="shared" si="46"/>
        <v>18.75</v>
      </c>
      <c r="D67" s="127">
        <f t="shared" ref="D67" si="53">C67/B67*100</f>
        <v>100</v>
      </c>
      <c r="E67" s="12">
        <v>18.75</v>
      </c>
      <c r="F67" s="2">
        <v>18.75</v>
      </c>
      <c r="G67" s="127">
        <v>0</v>
      </c>
      <c r="H67" s="2"/>
      <c r="I67" s="2"/>
      <c r="J67" s="133" t="e">
        <f t="shared" ref="J67:J79" si="54">I67/H67*100</f>
        <v>#DIV/0!</v>
      </c>
    </row>
    <row r="68" spans="1:10" x14ac:dyDescent="0.25">
      <c r="A68" s="43" t="s">
        <v>106</v>
      </c>
      <c r="B68" s="54">
        <f>E68+H68</f>
        <v>23391.599999999999</v>
      </c>
      <c r="C68" s="54">
        <f>F68+I68</f>
        <v>1975.3</v>
      </c>
      <c r="D68" s="24">
        <f>C68/B68*100</f>
        <v>8.4444843448075382</v>
      </c>
      <c r="E68" s="15">
        <f>E69+E71</f>
        <v>2350</v>
      </c>
      <c r="F68" s="15">
        <f>F69+F71</f>
        <v>213.7</v>
      </c>
      <c r="G68" s="24">
        <f t="shared" ref="G68" si="55">F68/E68*100</f>
        <v>9.0936170212765948</v>
      </c>
      <c r="H68" s="15">
        <f>H69+H71+H70</f>
        <v>21041.599999999999</v>
      </c>
      <c r="I68" s="15">
        <f>I69+I71+I70</f>
        <v>1761.6</v>
      </c>
      <c r="J68" s="126">
        <f t="shared" si="54"/>
        <v>8.3719869211466804</v>
      </c>
    </row>
    <row r="69" spans="1:10" s="72" customFormat="1" x14ac:dyDescent="0.25">
      <c r="A69" s="70" t="s">
        <v>105</v>
      </c>
      <c r="B69" s="12">
        <f t="shared" si="48"/>
        <v>18486.3</v>
      </c>
      <c r="C69" s="12">
        <f t="shared" si="46"/>
        <v>1150.0999999999999</v>
      </c>
      <c r="D69" s="127">
        <f t="shared" ref="D69:D71" si="56">C69/B69*100</f>
        <v>6.2213639289636111</v>
      </c>
      <c r="E69" s="74">
        <v>150</v>
      </c>
      <c r="F69" s="74">
        <v>0</v>
      </c>
      <c r="G69" s="127">
        <f t="shared" ref="G69:G71" si="57">F69/E69*100</f>
        <v>0</v>
      </c>
      <c r="H69" s="74">
        <v>18336.3</v>
      </c>
      <c r="I69" s="74">
        <v>1150.0999999999999</v>
      </c>
      <c r="J69" s="133">
        <v>0</v>
      </c>
    </row>
    <row r="70" spans="1:10" s="72" customFormat="1" x14ac:dyDescent="0.25">
      <c r="A70" s="70" t="s">
        <v>122</v>
      </c>
      <c r="B70" s="12">
        <f t="shared" ref="B70" si="58">E70+H70</f>
        <v>305</v>
      </c>
      <c r="C70" s="12">
        <f t="shared" ref="C70" si="59">F70+I70</f>
        <v>112.6</v>
      </c>
      <c r="D70" s="127">
        <f t="shared" ref="D70" si="60">C70/B70*100</f>
        <v>36.918032786885249</v>
      </c>
      <c r="E70" s="74"/>
      <c r="F70" s="74"/>
      <c r="G70" s="127" t="e">
        <f t="shared" ref="G70" si="61">F70/E70*100</f>
        <v>#DIV/0!</v>
      </c>
      <c r="H70" s="74">
        <v>305</v>
      </c>
      <c r="I70" s="74">
        <v>112.6</v>
      </c>
      <c r="J70" s="133">
        <v>0</v>
      </c>
    </row>
    <row r="71" spans="1:10" ht="17.25" customHeight="1" x14ac:dyDescent="0.25">
      <c r="A71" s="44" t="s">
        <v>107</v>
      </c>
      <c r="B71" s="12">
        <f t="shared" si="48"/>
        <v>4600.3</v>
      </c>
      <c r="C71" s="12">
        <f t="shared" si="46"/>
        <v>712.59999999999991</v>
      </c>
      <c r="D71" s="127">
        <f t="shared" si="56"/>
        <v>15.490294111253611</v>
      </c>
      <c r="E71" s="12">
        <v>2200</v>
      </c>
      <c r="F71" s="2">
        <v>213.7</v>
      </c>
      <c r="G71" s="127">
        <f t="shared" si="57"/>
        <v>9.713636363636363</v>
      </c>
      <c r="H71" s="2">
        <v>2400.3000000000002</v>
      </c>
      <c r="I71" s="2">
        <v>498.9</v>
      </c>
      <c r="J71" s="133">
        <f t="shared" si="54"/>
        <v>20.784901887264091</v>
      </c>
    </row>
    <row r="72" spans="1:10" x14ac:dyDescent="0.25">
      <c r="A72" s="43" t="s">
        <v>125</v>
      </c>
      <c r="B72" s="54">
        <f>E72+H72</f>
        <v>12621.4</v>
      </c>
      <c r="C72" s="54">
        <f t="shared" ref="C72:C73" si="62">F72+I72</f>
        <v>2479.1</v>
      </c>
      <c r="D72" s="24">
        <f>C72/B72*100</f>
        <v>19.642036541112713</v>
      </c>
      <c r="E72" s="15">
        <v>11021.4</v>
      </c>
      <c r="F72" s="15">
        <v>2047.8</v>
      </c>
      <c r="G72" s="24">
        <f>F72/E72*100</f>
        <v>18.580216669388644</v>
      </c>
      <c r="H72" s="23">
        <v>1600</v>
      </c>
      <c r="I72" s="23">
        <v>431.3</v>
      </c>
      <c r="J72" s="126">
        <f t="shared" ref="J72" si="63">I72/H72*100</f>
        <v>26.956249999999997</v>
      </c>
    </row>
    <row r="73" spans="1:10" ht="18" customHeight="1" x14ac:dyDescent="0.25">
      <c r="A73" s="118" t="s">
        <v>8</v>
      </c>
      <c r="B73" s="119">
        <f t="shared" ref="B73:B74" si="64">E73+H73</f>
        <v>8862.2000000000007</v>
      </c>
      <c r="C73" s="119">
        <f t="shared" si="62"/>
        <v>1720.9</v>
      </c>
      <c r="D73" s="122">
        <f t="shared" ref="D73:D74" si="65">C73/B73*100</f>
        <v>19.418428832569788</v>
      </c>
      <c r="E73" s="119">
        <v>7922.6</v>
      </c>
      <c r="F73" s="121">
        <v>1494.5</v>
      </c>
      <c r="G73" s="122">
        <f t="shared" ref="G73:G74" si="66">F73/E73*100</f>
        <v>18.863756847499559</v>
      </c>
      <c r="H73" s="121">
        <v>939.6</v>
      </c>
      <c r="I73" s="121">
        <v>226.4</v>
      </c>
      <c r="J73" s="120">
        <v>0</v>
      </c>
    </row>
    <row r="74" spans="1:10" x14ac:dyDescent="0.25">
      <c r="A74" s="124" t="s">
        <v>2</v>
      </c>
      <c r="B74" s="119">
        <f t="shared" si="64"/>
        <v>2620.1</v>
      </c>
      <c r="C74" s="119">
        <f>F74+I74</f>
        <v>429.9</v>
      </c>
      <c r="D74" s="122">
        <f t="shared" si="65"/>
        <v>16.407770695774971</v>
      </c>
      <c r="E74" s="119">
        <v>2392.6</v>
      </c>
      <c r="F74" s="121">
        <v>341</v>
      </c>
      <c r="G74" s="122">
        <f t="shared" si="66"/>
        <v>14.252277856724902</v>
      </c>
      <c r="H74" s="121">
        <v>227.5</v>
      </c>
      <c r="I74" s="121">
        <v>88.9</v>
      </c>
      <c r="J74" s="120">
        <v>0</v>
      </c>
    </row>
    <row r="75" spans="1:10" x14ac:dyDescent="0.25">
      <c r="A75" s="43" t="s">
        <v>123</v>
      </c>
      <c r="B75" s="54">
        <f t="shared" si="48"/>
        <v>502.7</v>
      </c>
      <c r="C75" s="54">
        <f t="shared" si="46"/>
        <v>0</v>
      </c>
      <c r="D75" s="24">
        <f>C75/B75*100</f>
        <v>0</v>
      </c>
      <c r="E75" s="15">
        <v>300</v>
      </c>
      <c r="F75" s="15">
        <v>0</v>
      </c>
      <c r="G75" s="24">
        <f>F75/E75*100</f>
        <v>0</v>
      </c>
      <c r="H75" s="23">
        <v>202.7</v>
      </c>
      <c r="I75" s="23">
        <v>0</v>
      </c>
      <c r="J75" s="126">
        <f t="shared" si="54"/>
        <v>0</v>
      </c>
    </row>
    <row r="76" spans="1:10" x14ac:dyDescent="0.25">
      <c r="A76" s="43" t="s">
        <v>124</v>
      </c>
      <c r="B76" s="54">
        <v>0</v>
      </c>
      <c r="C76" s="54">
        <v>0</v>
      </c>
      <c r="D76" s="58">
        <v>0</v>
      </c>
      <c r="E76" s="15">
        <v>197660.4</v>
      </c>
      <c r="F76" s="15">
        <v>48708.9</v>
      </c>
      <c r="G76" s="24">
        <f>F76/E76*100</f>
        <v>24.642720544934647</v>
      </c>
      <c r="H76" s="23">
        <v>1625</v>
      </c>
      <c r="I76" s="23">
        <v>39.799999999999997</v>
      </c>
      <c r="J76" s="126">
        <v>0</v>
      </c>
    </row>
    <row r="77" spans="1:10" x14ac:dyDescent="0.25">
      <c r="A77" s="50" t="s">
        <v>0</v>
      </c>
      <c r="B77" s="57">
        <f>B3+B15+B20+B28+B39+B46+B49+B75+B76</f>
        <v>1961309.2</v>
      </c>
      <c r="C77" s="57">
        <f>C3+C15+C20+C28+C39+C46+C49+C75+C76</f>
        <v>397259.7</v>
      </c>
      <c r="D77" s="134">
        <f>C77/B77*100</f>
        <v>20.254822646016244</v>
      </c>
      <c r="E77" s="57">
        <f>E3+E15+E20+E28+E39+E46+E49+E75+E76</f>
        <v>1729907.9</v>
      </c>
      <c r="F77" s="57">
        <f>F3+F15+F20+F28+F39+F46+F49+F75+F76</f>
        <v>376368.30000000005</v>
      </c>
      <c r="G77" s="24">
        <f>F77/E77*100</f>
        <v>21.75655131698052</v>
      </c>
      <c r="H77" s="57">
        <f>H3+H15+H20+H28+H39+H46+H49+H75+H76</f>
        <v>430686.7</v>
      </c>
      <c r="I77" s="57">
        <f>I3+I15+I20+I28+I39+I46+I49+I75+I76</f>
        <v>69640.100000000006</v>
      </c>
      <c r="J77" s="126">
        <f t="shared" si="54"/>
        <v>16.169549698191286</v>
      </c>
    </row>
    <row r="78" spans="1:10" s="49" customFormat="1" x14ac:dyDescent="0.25">
      <c r="A78" s="48" t="s">
        <v>48</v>
      </c>
      <c r="B78" s="56">
        <f>B5+B13+B17+B23+B30+B44+B51+B55+B65+B73</f>
        <v>979528.8</v>
      </c>
      <c r="C78" s="56">
        <f>C5+C13+C17+C23+C30+C44+C51+C55+C65+C73</f>
        <v>230579.99999999997</v>
      </c>
      <c r="D78" s="131">
        <f>C78/B78*100</f>
        <v>23.539889791908106</v>
      </c>
      <c r="E78" s="56">
        <f t="shared" ref="E78:F78" si="67">E5+E13+E17+E23+E30+E44+E51+E55+E65+E73</f>
        <v>839911.60000000009</v>
      </c>
      <c r="F78" s="56">
        <f t="shared" si="67"/>
        <v>196576</v>
      </c>
      <c r="G78" s="128">
        <f>F78/E78*100</f>
        <v>23.404367792991547</v>
      </c>
      <c r="H78" s="56">
        <f>H5+H13+H17+H23+H30+H44+H51+H55+H65+H73</f>
        <v>139617.20000000001</v>
      </c>
      <c r="I78" s="56">
        <f t="shared" ref="I78" si="68">I5+I13+I17+I23+I30+I44+I51+I55+I65+I73</f>
        <v>34004</v>
      </c>
      <c r="J78" s="131">
        <f t="shared" si="54"/>
        <v>24.35516540941947</v>
      </c>
    </row>
    <row r="79" spans="1:10" s="49" customFormat="1" x14ac:dyDescent="0.25">
      <c r="A79" s="48" t="s">
        <v>49</v>
      </c>
      <c r="B79" s="56">
        <f>B6+B14+B18+B24+B31+B45+B52+B56+B66+B74</f>
        <v>295569.59999999998</v>
      </c>
      <c r="C79" s="56">
        <f>C6+C14+C18+C24+C31+C45+C52+C56+C66+C74</f>
        <v>58260.9</v>
      </c>
      <c r="D79" s="131">
        <f t="shared" ref="D79" si="69">C79/B79*100</f>
        <v>19.711397924549754</v>
      </c>
      <c r="E79" s="56">
        <f t="shared" ref="E79:F79" si="70">E6+E14+E18+E24+E31+E45+E52+E56+E66+E74</f>
        <v>253189.8</v>
      </c>
      <c r="F79" s="56">
        <f t="shared" si="70"/>
        <v>47917.2</v>
      </c>
      <c r="G79" s="128">
        <f>F79/E79*100</f>
        <v>18.925406947673249</v>
      </c>
      <c r="H79" s="56">
        <f>H6+H14+H18+H24+H31+H45+H52+H56+H66+H74</f>
        <v>42379.8</v>
      </c>
      <c r="I79" s="56">
        <f t="shared" ref="I79" si="71">I6+I14+I18+I24+I31+I45+I52+I56+I66+I74</f>
        <v>10343.700000000001</v>
      </c>
      <c r="J79" s="131">
        <f t="shared" si="54"/>
        <v>24.407146801070319</v>
      </c>
    </row>
    <row r="80" spans="1:10" s="62" customFormat="1" hidden="1" x14ac:dyDescent="0.25">
      <c r="A80" s="65"/>
      <c r="B80" s="75">
        <v>3642704288.2600002</v>
      </c>
      <c r="C80" s="75">
        <v>3529677113.8000002</v>
      </c>
      <c r="D80" s="115"/>
      <c r="E80" s="75">
        <v>3221451981.8299999</v>
      </c>
      <c r="F80" s="75">
        <v>3145263587.79</v>
      </c>
      <c r="G80" s="100"/>
      <c r="H80" s="75">
        <v>934477591.10000002</v>
      </c>
      <c r="I80" s="75">
        <v>894649810.67999995</v>
      </c>
      <c r="J80" s="135"/>
    </row>
    <row r="81" spans="1:13" s="62" customFormat="1" hidden="1" x14ac:dyDescent="0.25">
      <c r="A81" s="65"/>
      <c r="B81" s="75">
        <f>B77-B80</f>
        <v>-3640742979.0600004</v>
      </c>
      <c r="C81" s="75">
        <f>C77-C80</f>
        <v>-3529279854.1000004</v>
      </c>
      <c r="D81" s="115"/>
      <c r="E81" s="75">
        <f>E77-E80</f>
        <v>-3219722073.9299998</v>
      </c>
      <c r="F81" s="75">
        <f t="shared" ref="F81:I81" si="72">F77-F80</f>
        <v>-3144887219.4899998</v>
      </c>
      <c r="G81" s="100"/>
      <c r="H81" s="75">
        <f t="shared" ref="H81" si="73">H77-H80</f>
        <v>-934046904.39999998</v>
      </c>
      <c r="I81" s="75">
        <f t="shared" si="72"/>
        <v>-894580170.57999992</v>
      </c>
      <c r="J81" s="135"/>
    </row>
    <row r="82" spans="1:13" s="62" customFormat="1" hidden="1" x14ac:dyDescent="0.25">
      <c r="A82" s="66"/>
      <c r="B82" s="75"/>
      <c r="C82" s="75"/>
      <c r="D82" s="115"/>
      <c r="E82" s="75"/>
      <c r="F82" s="75"/>
      <c r="G82" s="100"/>
      <c r="H82" s="76"/>
      <c r="I82" s="76"/>
      <c r="J82" s="135"/>
    </row>
    <row r="83" spans="1:13" s="62" customFormat="1" hidden="1" x14ac:dyDescent="0.25">
      <c r="A83" s="61">
        <v>211</v>
      </c>
      <c r="B83" s="75">
        <f>E83+H83</f>
        <v>1632497754.8499999</v>
      </c>
      <c r="C83" s="77">
        <f>F83+I83</f>
        <v>1620292896.6200001</v>
      </c>
      <c r="D83" s="115"/>
      <c r="E83" s="75">
        <v>1358836998.1099999</v>
      </c>
      <c r="F83" s="75">
        <v>1347340363.96</v>
      </c>
      <c r="G83" s="100"/>
      <c r="H83" s="75">
        <v>273660756.74000001</v>
      </c>
      <c r="I83" s="75">
        <v>272952532.66000003</v>
      </c>
      <c r="J83" s="135"/>
      <c r="M83" s="67"/>
    </row>
    <row r="84" spans="1:13" s="62" customFormat="1" hidden="1" x14ac:dyDescent="0.25">
      <c r="A84" s="61">
        <v>213</v>
      </c>
      <c r="B84" s="75">
        <f>E84+H84</f>
        <v>488189326.69999999</v>
      </c>
      <c r="C84" s="77">
        <f>F84+I84</f>
        <v>477468590.10999995</v>
      </c>
      <c r="D84" s="115"/>
      <c r="E84" s="75">
        <v>409024399.19999999</v>
      </c>
      <c r="F84" s="75">
        <v>398660268.83999997</v>
      </c>
      <c r="G84" s="100"/>
      <c r="H84" s="75">
        <v>79164927.5</v>
      </c>
      <c r="I84" s="75">
        <v>78808321.269999996</v>
      </c>
      <c r="J84" s="135"/>
    </row>
    <row r="85" spans="1:13" s="62" customFormat="1" hidden="1" x14ac:dyDescent="0.25">
      <c r="A85" s="64"/>
      <c r="B85" s="75">
        <f>B78-B83</f>
        <v>-1631518226.05</v>
      </c>
      <c r="C85" s="75">
        <f>C78-C83</f>
        <v>-1620062316.6200001</v>
      </c>
      <c r="D85" s="115"/>
      <c r="E85" s="75">
        <f>E78-E83</f>
        <v>-1357997086.51</v>
      </c>
      <c r="F85" s="75">
        <f>F78-F83</f>
        <v>-1347143787.96</v>
      </c>
      <c r="G85" s="100"/>
      <c r="H85" s="75">
        <f>H78-H83</f>
        <v>-273521139.54000002</v>
      </c>
      <c r="I85" s="75">
        <f>I78-I83</f>
        <v>-272918528.66000003</v>
      </c>
      <c r="J85" s="135"/>
    </row>
    <row r="86" spans="1:13" s="51" customFormat="1" hidden="1" x14ac:dyDescent="0.25">
      <c r="A86" s="64"/>
      <c r="B86" s="75">
        <f>B79-B84</f>
        <v>-487893757.09999996</v>
      </c>
      <c r="C86" s="75">
        <f>C79-C84</f>
        <v>-477410329.20999998</v>
      </c>
      <c r="D86" s="115"/>
      <c r="E86" s="75">
        <f>E79-E84</f>
        <v>-408771209.39999998</v>
      </c>
      <c r="F86" s="75">
        <f>F79-F84</f>
        <v>-398612351.63999999</v>
      </c>
      <c r="G86" s="100"/>
      <c r="H86" s="75">
        <f>H79-H84</f>
        <v>-79122547.700000003</v>
      </c>
      <c r="I86" s="75">
        <f>I79-I84</f>
        <v>-78797977.569999993</v>
      </c>
      <c r="J86" s="135"/>
    </row>
    <row r="87" spans="1:13" s="51" customFormat="1" x14ac:dyDescent="0.25">
      <c r="A87" s="64"/>
      <c r="B87" s="75"/>
      <c r="C87" s="75"/>
      <c r="D87" s="115"/>
      <c r="E87" s="100"/>
      <c r="F87" s="100"/>
      <c r="G87" s="100"/>
      <c r="H87" s="75"/>
      <c r="I87" s="75"/>
      <c r="J87" s="135"/>
    </row>
    <row r="88" spans="1:13" s="51" customFormat="1" ht="19.5" x14ac:dyDescent="0.3">
      <c r="A88" s="147"/>
      <c r="B88" s="75"/>
      <c r="C88" s="75"/>
      <c r="D88" s="75"/>
      <c r="E88" s="100"/>
      <c r="F88" s="100"/>
      <c r="G88" s="100"/>
      <c r="H88" s="75"/>
      <c r="I88" s="75"/>
      <c r="J88" s="75"/>
    </row>
    <row r="89" spans="1:13" ht="19.5" x14ac:dyDescent="0.3">
      <c r="A89" s="59" t="s">
        <v>126</v>
      </c>
      <c r="B89" s="78"/>
      <c r="C89" s="78"/>
      <c r="D89" s="78"/>
      <c r="E89" s="101"/>
      <c r="F89" s="101"/>
      <c r="G89" s="179" t="s">
        <v>127</v>
      </c>
      <c r="H89" s="179"/>
      <c r="I89" s="179"/>
      <c r="J89" s="179"/>
    </row>
    <row r="90" spans="1:13" ht="19.5" x14ac:dyDescent="0.3">
      <c r="A90" s="59"/>
      <c r="B90" s="80"/>
      <c r="C90" s="80"/>
      <c r="D90" s="80"/>
      <c r="E90" s="102"/>
      <c r="F90" s="103"/>
      <c r="G90" s="103"/>
      <c r="H90" s="81"/>
      <c r="I90" s="79"/>
      <c r="J90" s="79"/>
    </row>
    <row r="92" spans="1:13" s="63" customFormat="1" ht="15" x14ac:dyDescent="0.25">
      <c r="A92" s="60" t="s">
        <v>128</v>
      </c>
      <c r="B92" s="82"/>
      <c r="C92" s="82"/>
      <c r="D92" s="82"/>
      <c r="E92" s="104"/>
      <c r="F92" s="104"/>
      <c r="G92" s="104"/>
      <c r="H92" s="83"/>
      <c r="I92" s="84"/>
      <c r="J92" s="84"/>
    </row>
    <row r="93" spans="1:13" x14ac:dyDescent="0.25">
      <c r="H93" s="36"/>
    </row>
    <row r="94" spans="1:13" x14ac:dyDescent="0.25">
      <c r="H94" s="36"/>
    </row>
    <row r="95" spans="1:13" x14ac:dyDescent="0.25">
      <c r="A95" s="52"/>
      <c r="B95" s="87"/>
      <c r="C95" s="87"/>
      <c r="D95" s="87"/>
      <c r="E95" s="106"/>
      <c r="F95" s="106"/>
      <c r="G95" s="106"/>
      <c r="H95" s="36"/>
    </row>
    <row r="96" spans="1:13" x14ac:dyDescent="0.25">
      <c r="A96" s="52"/>
      <c r="B96" s="87"/>
      <c r="C96" s="88"/>
      <c r="D96" s="88"/>
      <c r="E96" s="107"/>
      <c r="F96" s="107"/>
      <c r="G96" s="107"/>
      <c r="H96" s="36"/>
    </row>
    <row r="97" spans="1:8" x14ac:dyDescent="0.25">
      <c r="A97" s="52"/>
      <c r="B97" s="87"/>
      <c r="C97" s="88"/>
      <c r="D97" s="88"/>
      <c r="E97" s="107"/>
      <c r="F97" s="107"/>
      <c r="G97" s="107"/>
      <c r="H97" s="36"/>
    </row>
    <row r="98" spans="1:8" x14ac:dyDescent="0.25">
      <c r="A98" s="52"/>
      <c r="B98" s="87"/>
      <c r="C98" s="87"/>
      <c r="D98" s="87"/>
      <c r="E98" s="106"/>
      <c r="F98" s="106"/>
      <c r="G98" s="106"/>
      <c r="H98" s="36"/>
    </row>
    <row r="99" spans="1:8" x14ac:dyDescent="0.25">
      <c r="A99" s="52"/>
      <c r="B99" s="87"/>
      <c r="C99" s="87"/>
      <c r="D99" s="87"/>
      <c r="E99" s="106"/>
      <c r="F99" s="106"/>
      <c r="G99" s="106"/>
      <c r="H99" s="36"/>
    </row>
    <row r="100" spans="1:8" x14ac:dyDescent="0.25">
      <c r="A100" s="52"/>
      <c r="B100" s="87"/>
      <c r="C100" s="87"/>
      <c r="D100" s="87"/>
      <c r="E100" s="106"/>
      <c r="F100" s="106"/>
      <c r="G100" s="106"/>
      <c r="H100" s="36"/>
    </row>
    <row r="101" spans="1:8" x14ac:dyDescent="0.25">
      <c r="A101" s="52"/>
      <c r="B101" s="87"/>
      <c r="C101" s="87"/>
      <c r="D101" s="87"/>
      <c r="E101" s="106"/>
      <c r="F101" s="106"/>
      <c r="G101" s="106"/>
      <c r="H101" s="36"/>
    </row>
    <row r="102" spans="1:8" x14ac:dyDescent="0.25">
      <c r="A102" s="52"/>
      <c r="B102" s="87"/>
      <c r="C102" s="87"/>
      <c r="D102" s="87"/>
      <c r="E102" s="106"/>
      <c r="F102" s="106"/>
      <c r="G102" s="106"/>
      <c r="H102" s="36"/>
    </row>
    <row r="103" spans="1:8" x14ac:dyDescent="0.25">
      <c r="A103" s="52"/>
      <c r="B103" s="87"/>
      <c r="C103" s="87"/>
      <c r="D103" s="87"/>
      <c r="E103" s="106"/>
      <c r="F103" s="106"/>
      <c r="G103" s="106"/>
      <c r="H103" s="36"/>
    </row>
    <row r="104" spans="1:8" x14ac:dyDescent="0.25">
      <c r="A104" s="52"/>
      <c r="B104" s="87"/>
      <c r="C104" s="87"/>
      <c r="D104" s="87"/>
      <c r="E104" s="106"/>
      <c r="F104" s="106"/>
      <c r="G104" s="106"/>
      <c r="H104" s="36"/>
    </row>
    <row r="105" spans="1:8" x14ac:dyDescent="0.25">
      <c r="A105" s="52"/>
      <c r="B105" s="87"/>
      <c r="C105" s="87"/>
      <c r="D105" s="87"/>
      <c r="E105" s="106"/>
      <c r="F105" s="106"/>
      <c r="G105" s="106"/>
      <c r="H105" s="36"/>
    </row>
    <row r="106" spans="1:8" x14ac:dyDescent="0.25">
      <c r="A106" s="52"/>
      <c r="B106" s="87"/>
      <c r="C106" s="87"/>
      <c r="D106" s="87"/>
      <c r="E106" s="106"/>
      <c r="F106" s="106"/>
      <c r="G106" s="106"/>
      <c r="H106" s="36"/>
    </row>
    <row r="107" spans="1:8" x14ac:dyDescent="0.25">
      <c r="A107" s="52"/>
      <c r="B107" s="87"/>
      <c r="C107" s="87"/>
      <c r="D107" s="87"/>
      <c r="E107" s="106"/>
      <c r="F107" s="106"/>
      <c r="G107" s="106"/>
      <c r="H107" s="36"/>
    </row>
    <row r="108" spans="1:8" x14ac:dyDescent="0.25">
      <c r="A108" s="52"/>
      <c r="B108" s="87"/>
      <c r="C108" s="87"/>
      <c r="D108" s="87"/>
      <c r="E108" s="106"/>
      <c r="F108" s="106"/>
      <c r="G108" s="106"/>
      <c r="H108" s="36"/>
    </row>
    <row r="109" spans="1:8" x14ac:dyDescent="0.25">
      <c r="A109" s="52"/>
      <c r="B109" s="87"/>
      <c r="C109" s="87"/>
      <c r="D109" s="87"/>
      <c r="E109" s="106"/>
      <c r="F109" s="106"/>
      <c r="G109" s="106"/>
      <c r="H109" s="36"/>
    </row>
    <row r="110" spans="1:8" x14ac:dyDescent="0.25">
      <c r="A110" s="52"/>
      <c r="B110" s="87"/>
      <c r="C110" s="87"/>
      <c r="D110" s="87"/>
      <c r="E110" s="106"/>
      <c r="F110" s="106"/>
      <c r="G110" s="106"/>
      <c r="H110" s="36"/>
    </row>
    <row r="111" spans="1:8" x14ac:dyDescent="0.25">
      <c r="A111" s="52"/>
      <c r="B111" s="87"/>
      <c r="C111" s="87"/>
      <c r="D111" s="87"/>
      <c r="E111" s="106"/>
      <c r="F111" s="106"/>
      <c r="G111" s="106"/>
      <c r="H111" s="36"/>
    </row>
    <row r="112" spans="1:8" x14ac:dyDescent="0.25">
      <c r="A112" s="52"/>
      <c r="B112" s="87"/>
      <c r="C112" s="87"/>
      <c r="D112" s="87"/>
      <c r="E112" s="106"/>
      <c r="F112" s="106"/>
      <c r="G112" s="106"/>
      <c r="H112" s="36"/>
    </row>
    <row r="113" spans="1:8" x14ac:dyDescent="0.25">
      <c r="A113" s="52"/>
      <c r="B113" s="87"/>
      <c r="C113" s="87"/>
      <c r="D113" s="87"/>
      <c r="E113" s="106"/>
      <c r="F113" s="106"/>
      <c r="G113" s="106"/>
      <c r="H113" s="36"/>
    </row>
    <row r="114" spans="1:8" x14ac:dyDescent="0.25">
      <c r="A114" s="52"/>
      <c r="B114" s="87"/>
      <c r="C114" s="87"/>
      <c r="D114" s="87"/>
      <c r="E114" s="106"/>
      <c r="F114" s="106"/>
      <c r="G114" s="106"/>
      <c r="H114" s="36"/>
    </row>
    <row r="115" spans="1:8" x14ac:dyDescent="0.25">
      <c r="A115" s="52"/>
      <c r="B115" s="87"/>
      <c r="C115" s="87"/>
      <c r="D115" s="87"/>
      <c r="E115" s="106"/>
      <c r="F115" s="106"/>
      <c r="G115" s="106"/>
      <c r="H115" s="36"/>
    </row>
    <row r="116" spans="1:8" x14ac:dyDescent="0.25">
      <c r="A116" s="52"/>
      <c r="B116" s="87"/>
      <c r="C116" s="87"/>
      <c r="D116" s="87"/>
      <c r="E116" s="106"/>
      <c r="F116" s="106"/>
      <c r="G116" s="106"/>
      <c r="H116" s="36"/>
    </row>
    <row r="117" spans="1:8" x14ac:dyDescent="0.25">
      <c r="A117" s="52"/>
      <c r="B117" s="87"/>
      <c r="C117" s="87"/>
      <c r="D117" s="87"/>
      <c r="E117" s="106"/>
      <c r="F117" s="106"/>
      <c r="G117" s="106"/>
      <c r="H117" s="36"/>
    </row>
    <row r="118" spans="1:8" x14ac:dyDescent="0.25">
      <c r="A118" s="52"/>
      <c r="B118" s="87"/>
      <c r="C118" s="87"/>
      <c r="D118" s="87"/>
      <c r="E118" s="106"/>
      <c r="F118" s="106"/>
      <c r="G118" s="106"/>
      <c r="H118" s="36"/>
    </row>
    <row r="119" spans="1:8" x14ac:dyDescent="0.25">
      <c r="A119" s="52"/>
      <c r="B119" s="87"/>
      <c r="C119" s="87"/>
      <c r="D119" s="87"/>
      <c r="E119" s="106"/>
      <c r="F119" s="106"/>
      <c r="G119" s="106"/>
      <c r="H119" s="36"/>
    </row>
    <row r="120" spans="1:8" x14ac:dyDescent="0.25">
      <c r="A120" s="52"/>
      <c r="B120" s="87"/>
      <c r="C120" s="87"/>
      <c r="D120" s="87"/>
      <c r="E120" s="106"/>
      <c r="F120" s="106"/>
      <c r="G120" s="106"/>
      <c r="H120" s="36"/>
    </row>
    <row r="121" spans="1:8" x14ac:dyDescent="0.25">
      <c r="A121" s="52"/>
      <c r="B121" s="87"/>
      <c r="C121" s="87"/>
      <c r="D121" s="87"/>
      <c r="E121" s="106"/>
      <c r="F121" s="106"/>
      <c r="G121" s="106"/>
      <c r="H121" s="36"/>
    </row>
    <row r="122" spans="1:8" x14ac:dyDescent="0.25">
      <c r="A122" s="52"/>
      <c r="B122" s="87"/>
      <c r="C122" s="87"/>
      <c r="D122" s="87"/>
      <c r="E122" s="106"/>
      <c r="F122" s="106"/>
      <c r="G122" s="106"/>
      <c r="H122" s="36"/>
    </row>
    <row r="123" spans="1:8" x14ac:dyDescent="0.25">
      <c r="A123" s="52"/>
      <c r="B123" s="87"/>
      <c r="C123" s="87"/>
      <c r="D123" s="87"/>
      <c r="E123" s="106"/>
      <c r="F123" s="106"/>
      <c r="G123" s="106"/>
      <c r="H123" s="36"/>
    </row>
    <row r="124" spans="1:8" x14ac:dyDescent="0.25">
      <c r="A124" s="52"/>
      <c r="B124" s="87"/>
      <c r="C124" s="87"/>
      <c r="D124" s="87"/>
      <c r="E124" s="106"/>
      <c r="F124" s="106"/>
      <c r="G124" s="106"/>
      <c r="H124" s="36"/>
    </row>
    <row r="125" spans="1:8" x14ac:dyDescent="0.25">
      <c r="A125" s="52"/>
      <c r="B125" s="87"/>
      <c r="C125" s="87"/>
      <c r="D125" s="87"/>
      <c r="E125" s="106"/>
      <c r="F125" s="106"/>
      <c r="G125" s="106"/>
      <c r="H125" s="36"/>
    </row>
    <row r="126" spans="1:8" x14ac:dyDescent="0.25">
      <c r="A126" s="52"/>
      <c r="B126" s="87"/>
      <c r="C126" s="87"/>
      <c r="D126" s="87"/>
      <c r="E126" s="106"/>
      <c r="F126" s="106"/>
      <c r="G126" s="106"/>
      <c r="H126" s="36"/>
    </row>
    <row r="127" spans="1:8" x14ac:dyDescent="0.25">
      <c r="A127" s="52"/>
      <c r="B127" s="87"/>
      <c r="C127" s="87"/>
      <c r="D127" s="87"/>
      <c r="E127" s="106"/>
      <c r="F127" s="106"/>
      <c r="G127" s="106"/>
      <c r="H127" s="36"/>
    </row>
    <row r="128" spans="1:8" x14ac:dyDescent="0.25">
      <c r="A128" s="52"/>
      <c r="B128" s="87"/>
      <c r="C128" s="87"/>
      <c r="D128" s="87"/>
      <c r="E128" s="106"/>
      <c r="F128" s="106"/>
      <c r="G128" s="106"/>
      <c r="H128" s="36"/>
    </row>
    <row r="129" spans="1:8" x14ac:dyDescent="0.25">
      <c r="A129" s="52"/>
      <c r="B129" s="87"/>
      <c r="C129" s="87"/>
      <c r="D129" s="87"/>
      <c r="E129" s="106"/>
      <c r="F129" s="106"/>
      <c r="G129" s="106"/>
      <c r="H129" s="36"/>
    </row>
    <row r="130" spans="1:8" x14ac:dyDescent="0.25">
      <c r="A130" s="52"/>
      <c r="B130" s="87"/>
      <c r="C130" s="87"/>
      <c r="D130" s="87"/>
      <c r="E130" s="106"/>
      <c r="F130" s="106"/>
      <c r="G130" s="106"/>
      <c r="H130" s="36"/>
    </row>
    <row r="131" spans="1:8" x14ac:dyDescent="0.25">
      <c r="A131" s="52"/>
      <c r="B131" s="87"/>
      <c r="C131" s="87"/>
      <c r="D131" s="87"/>
      <c r="E131" s="106"/>
      <c r="F131" s="106"/>
      <c r="G131" s="106"/>
      <c r="H131" s="36"/>
    </row>
    <row r="132" spans="1:8" x14ac:dyDescent="0.25">
      <c r="A132" s="52"/>
      <c r="B132" s="87"/>
      <c r="C132" s="87"/>
      <c r="D132" s="87"/>
      <c r="E132" s="106"/>
      <c r="F132" s="106"/>
      <c r="G132" s="106"/>
      <c r="H132" s="36"/>
    </row>
    <row r="133" spans="1:8" x14ac:dyDescent="0.25">
      <c r="A133" s="52"/>
      <c r="B133" s="87"/>
      <c r="C133" s="87"/>
      <c r="D133" s="87"/>
      <c r="E133" s="106"/>
      <c r="F133" s="106"/>
      <c r="G133" s="106"/>
      <c r="H133" s="36"/>
    </row>
    <row r="134" spans="1:8" x14ac:dyDescent="0.25">
      <c r="A134" s="52"/>
      <c r="B134" s="87"/>
      <c r="C134" s="87"/>
      <c r="D134" s="87"/>
      <c r="E134" s="106"/>
      <c r="F134" s="106"/>
      <c r="G134" s="106"/>
      <c r="H134" s="36"/>
    </row>
    <row r="135" spans="1:8" x14ac:dyDescent="0.25">
      <c r="A135" s="52"/>
      <c r="B135" s="87"/>
      <c r="C135" s="87"/>
      <c r="D135" s="87"/>
      <c r="E135" s="106"/>
      <c r="F135" s="106"/>
      <c r="G135" s="106"/>
      <c r="H135" s="36"/>
    </row>
    <row r="136" spans="1:8" x14ac:dyDescent="0.25">
      <c r="A136" s="52"/>
      <c r="B136" s="87"/>
      <c r="C136" s="87"/>
      <c r="D136" s="87"/>
      <c r="E136" s="106"/>
      <c r="F136" s="106"/>
      <c r="G136" s="106"/>
      <c r="H136" s="36"/>
    </row>
    <row r="137" spans="1:8" x14ac:dyDescent="0.25">
      <c r="A137" s="52"/>
      <c r="B137" s="87"/>
      <c r="C137" s="87"/>
      <c r="D137" s="87"/>
      <c r="E137" s="106"/>
      <c r="F137" s="106"/>
      <c r="G137" s="106"/>
      <c r="H137" s="36"/>
    </row>
    <row r="138" spans="1:8" x14ac:dyDescent="0.25">
      <c r="A138" s="52"/>
      <c r="B138" s="87"/>
      <c r="C138" s="87"/>
      <c r="D138" s="87"/>
      <c r="E138" s="106"/>
      <c r="F138" s="106"/>
      <c r="G138" s="106"/>
      <c r="H138" s="36"/>
    </row>
    <row r="139" spans="1:8" x14ac:dyDescent="0.25">
      <c r="A139" s="52"/>
      <c r="B139" s="87"/>
      <c r="C139" s="87"/>
      <c r="D139" s="87"/>
      <c r="E139" s="106"/>
      <c r="F139" s="106"/>
      <c r="G139" s="106"/>
      <c r="H139" s="36"/>
    </row>
    <row r="140" spans="1:8" x14ac:dyDescent="0.25">
      <c r="A140" s="52"/>
      <c r="B140" s="87"/>
      <c r="C140" s="87"/>
      <c r="D140" s="87"/>
      <c r="E140" s="106"/>
      <c r="F140" s="106"/>
      <c r="G140" s="106"/>
      <c r="H140" s="36"/>
    </row>
    <row r="141" spans="1:8" x14ac:dyDescent="0.25">
      <c r="A141" s="52"/>
      <c r="B141" s="87"/>
      <c r="C141" s="87"/>
      <c r="D141" s="87"/>
      <c r="E141" s="106"/>
      <c r="F141" s="106"/>
      <c r="G141" s="106"/>
      <c r="H141" s="36"/>
    </row>
    <row r="142" spans="1:8" x14ac:dyDescent="0.25">
      <c r="A142" s="52"/>
      <c r="B142" s="87"/>
      <c r="C142" s="87"/>
      <c r="D142" s="87"/>
      <c r="E142" s="106"/>
      <c r="F142" s="106"/>
      <c r="G142" s="106"/>
      <c r="H142" s="36"/>
    </row>
    <row r="143" spans="1:8" x14ac:dyDescent="0.25">
      <c r="A143" s="52"/>
      <c r="B143" s="87"/>
      <c r="C143" s="87"/>
      <c r="D143" s="87"/>
      <c r="E143" s="106"/>
      <c r="F143" s="106"/>
      <c r="G143" s="106"/>
      <c r="H143" s="36"/>
    </row>
    <row r="144" spans="1:8" x14ac:dyDescent="0.25">
      <c r="A144" s="52"/>
      <c r="B144" s="87"/>
      <c r="C144" s="87"/>
      <c r="D144" s="87"/>
      <c r="E144" s="106"/>
      <c r="F144" s="106"/>
      <c r="G144" s="106"/>
      <c r="H144" s="36"/>
    </row>
    <row r="145" spans="1:8" x14ac:dyDescent="0.25">
      <c r="A145" s="52"/>
      <c r="B145" s="87"/>
      <c r="C145" s="87"/>
      <c r="D145" s="87"/>
      <c r="E145" s="106"/>
      <c r="F145" s="106"/>
      <c r="G145" s="106"/>
      <c r="H145" s="36"/>
    </row>
    <row r="146" spans="1:8" x14ac:dyDescent="0.25">
      <c r="A146" s="52"/>
      <c r="B146" s="87"/>
      <c r="C146" s="87"/>
      <c r="D146" s="87"/>
      <c r="E146" s="106"/>
      <c r="F146" s="106"/>
      <c r="G146" s="106"/>
      <c r="H146" s="36"/>
    </row>
    <row r="147" spans="1:8" x14ac:dyDescent="0.25">
      <c r="A147" s="52"/>
      <c r="B147" s="87"/>
      <c r="C147" s="87"/>
      <c r="D147" s="87"/>
      <c r="E147" s="106"/>
      <c r="F147" s="106"/>
      <c r="G147" s="106"/>
      <c r="H147" s="36"/>
    </row>
    <row r="148" spans="1:8" x14ac:dyDescent="0.25">
      <c r="A148" s="52"/>
      <c r="B148" s="87"/>
      <c r="C148" s="87"/>
      <c r="D148" s="87"/>
      <c r="E148" s="106"/>
      <c r="F148" s="106"/>
      <c r="G148" s="106"/>
      <c r="H148" s="36"/>
    </row>
    <row r="149" spans="1:8" x14ac:dyDescent="0.25">
      <c r="A149" s="52"/>
      <c r="B149" s="87"/>
      <c r="C149" s="87"/>
      <c r="D149" s="87"/>
      <c r="E149" s="106"/>
      <c r="F149" s="106"/>
      <c r="G149" s="106"/>
      <c r="H149" s="36"/>
    </row>
    <row r="150" spans="1:8" x14ac:dyDescent="0.25">
      <c r="A150" s="52"/>
      <c r="B150" s="87"/>
      <c r="C150" s="87"/>
      <c r="D150" s="87"/>
      <c r="E150" s="106"/>
      <c r="F150" s="106"/>
      <c r="G150" s="106"/>
      <c r="H150" s="36"/>
    </row>
    <row r="151" spans="1:8" x14ac:dyDescent="0.25">
      <c r="A151" s="52"/>
      <c r="B151" s="87"/>
      <c r="C151" s="87"/>
      <c r="D151" s="87"/>
      <c r="E151" s="106"/>
      <c r="F151" s="106"/>
      <c r="G151" s="106"/>
      <c r="H151" s="36"/>
    </row>
    <row r="152" spans="1:8" x14ac:dyDescent="0.25">
      <c r="A152" s="52"/>
      <c r="B152" s="87"/>
      <c r="C152" s="87"/>
      <c r="D152" s="87"/>
      <c r="E152" s="106"/>
      <c r="F152" s="106"/>
      <c r="G152" s="106"/>
      <c r="H152" s="36"/>
    </row>
    <row r="153" spans="1:8" x14ac:dyDescent="0.25">
      <c r="A153" s="52"/>
      <c r="B153" s="87"/>
      <c r="C153" s="87"/>
      <c r="D153" s="87"/>
      <c r="E153" s="106"/>
      <c r="F153" s="106"/>
      <c r="G153" s="106"/>
      <c r="H153" s="36"/>
    </row>
    <row r="154" spans="1:8" x14ac:dyDescent="0.25">
      <c r="A154" s="52"/>
      <c r="B154" s="87"/>
      <c r="C154" s="87"/>
      <c r="D154" s="87"/>
      <c r="E154" s="106"/>
      <c r="F154" s="106"/>
      <c r="G154" s="106"/>
      <c r="H154" s="36"/>
    </row>
    <row r="155" spans="1:8" x14ac:dyDescent="0.25">
      <c r="A155" s="52"/>
      <c r="B155" s="87"/>
      <c r="C155" s="87"/>
      <c r="D155" s="87"/>
      <c r="E155" s="106"/>
      <c r="F155" s="106"/>
      <c r="G155" s="106"/>
      <c r="H155" s="36"/>
    </row>
    <row r="156" spans="1:8" x14ac:dyDescent="0.25">
      <c r="A156" s="52"/>
      <c r="B156" s="87"/>
      <c r="C156" s="87"/>
      <c r="D156" s="87"/>
      <c r="E156" s="106"/>
      <c r="F156" s="106"/>
      <c r="G156" s="106"/>
      <c r="H156" s="36"/>
    </row>
    <row r="157" spans="1:8" x14ac:dyDescent="0.25">
      <c r="A157" s="52"/>
      <c r="B157" s="87"/>
      <c r="C157" s="87"/>
      <c r="D157" s="87"/>
      <c r="E157" s="106"/>
      <c r="F157" s="106"/>
      <c r="G157" s="106"/>
      <c r="H157" s="36"/>
    </row>
    <row r="158" spans="1:8" x14ac:dyDescent="0.25">
      <c r="A158" s="52"/>
      <c r="B158" s="87"/>
      <c r="C158" s="87"/>
      <c r="D158" s="87"/>
      <c r="E158" s="106"/>
      <c r="F158" s="106"/>
      <c r="G158" s="106"/>
      <c r="H158" s="36"/>
    </row>
    <row r="159" spans="1:8" x14ac:dyDescent="0.25">
      <c r="A159" s="52"/>
      <c r="B159" s="87"/>
      <c r="C159" s="87"/>
      <c r="D159" s="87"/>
      <c r="E159" s="106"/>
      <c r="F159" s="106"/>
      <c r="G159" s="106"/>
      <c r="H159" s="36"/>
    </row>
    <row r="160" spans="1:8" x14ac:dyDescent="0.25">
      <c r="A160" s="52"/>
      <c r="B160" s="87"/>
      <c r="C160" s="87"/>
      <c r="D160" s="87"/>
      <c r="E160" s="106"/>
      <c r="F160" s="106"/>
      <c r="G160" s="106"/>
      <c r="H160" s="36"/>
    </row>
    <row r="161" spans="1:8" x14ac:dyDescent="0.25">
      <c r="A161" s="16"/>
      <c r="B161" s="87"/>
      <c r="C161" s="87"/>
      <c r="D161" s="87"/>
      <c r="E161" s="106"/>
      <c r="F161" s="106"/>
      <c r="G161" s="106"/>
      <c r="H161" s="36"/>
    </row>
    <row r="162" spans="1:8" x14ac:dyDescent="0.25">
      <c r="A162" s="16"/>
      <c r="B162" s="87"/>
      <c r="C162" s="87"/>
      <c r="D162" s="87"/>
      <c r="E162" s="106"/>
      <c r="F162" s="106"/>
      <c r="G162" s="106"/>
      <c r="H162" s="36"/>
    </row>
    <row r="163" spans="1:8" x14ac:dyDescent="0.25">
      <c r="A163" s="16"/>
      <c r="B163" s="87"/>
      <c r="C163" s="87"/>
      <c r="D163" s="87"/>
      <c r="E163" s="106"/>
      <c r="F163" s="106"/>
      <c r="G163" s="106"/>
      <c r="H163" s="36"/>
    </row>
    <row r="164" spans="1:8" x14ac:dyDescent="0.25">
      <c r="A164" s="16"/>
      <c r="B164" s="87"/>
      <c r="C164" s="87"/>
      <c r="D164" s="87"/>
      <c r="E164" s="106"/>
      <c r="F164" s="106"/>
      <c r="G164" s="106"/>
      <c r="H164" s="36"/>
    </row>
    <row r="165" spans="1:8" x14ac:dyDescent="0.25">
      <c r="A165" s="16"/>
      <c r="B165" s="87"/>
      <c r="C165" s="87"/>
      <c r="D165" s="87"/>
      <c r="E165" s="106"/>
      <c r="F165" s="106"/>
      <c r="G165" s="106"/>
      <c r="H165" s="36"/>
    </row>
    <row r="166" spans="1:8" x14ac:dyDescent="0.25">
      <c r="A166" s="16"/>
      <c r="B166" s="87"/>
      <c r="C166" s="87"/>
      <c r="D166" s="87"/>
      <c r="E166" s="106"/>
      <c r="F166" s="106"/>
      <c r="G166" s="106"/>
      <c r="H166" s="36"/>
    </row>
    <row r="167" spans="1:8" x14ac:dyDescent="0.25">
      <c r="A167" s="16"/>
      <c r="B167" s="87"/>
      <c r="C167" s="87"/>
      <c r="D167" s="87"/>
      <c r="E167" s="106"/>
      <c r="F167" s="106"/>
      <c r="G167" s="106"/>
      <c r="H167" s="36"/>
    </row>
    <row r="168" spans="1:8" x14ac:dyDescent="0.25">
      <c r="A168" s="16"/>
      <c r="B168" s="87"/>
      <c r="C168" s="87"/>
      <c r="D168" s="87"/>
      <c r="E168" s="106"/>
      <c r="F168" s="106"/>
      <c r="G168" s="106"/>
      <c r="H168" s="36"/>
    </row>
    <row r="169" spans="1:8" x14ac:dyDescent="0.25">
      <c r="A169" s="16"/>
      <c r="B169" s="87"/>
      <c r="C169" s="87"/>
      <c r="D169" s="87"/>
      <c r="E169" s="106"/>
      <c r="F169" s="106"/>
      <c r="G169" s="106"/>
      <c r="H169" s="36"/>
    </row>
    <row r="170" spans="1:8" x14ac:dyDescent="0.25">
      <c r="A170" s="16"/>
      <c r="B170" s="87"/>
      <c r="C170" s="87"/>
      <c r="D170" s="87"/>
      <c r="E170" s="106"/>
      <c r="F170" s="106"/>
      <c r="G170" s="106"/>
      <c r="H170" s="36"/>
    </row>
    <row r="171" spans="1:8" x14ac:dyDescent="0.25">
      <c r="A171" s="16"/>
      <c r="B171" s="87"/>
      <c r="C171" s="87"/>
      <c r="D171" s="87"/>
      <c r="E171" s="106"/>
      <c r="F171" s="106"/>
      <c r="G171" s="106"/>
      <c r="H171" s="36"/>
    </row>
    <row r="172" spans="1:8" x14ac:dyDescent="0.25">
      <c r="A172" s="16"/>
      <c r="B172" s="87"/>
      <c r="C172" s="87"/>
      <c r="D172" s="87"/>
      <c r="E172" s="106"/>
      <c r="F172" s="106"/>
      <c r="G172" s="106"/>
      <c r="H172" s="36"/>
    </row>
    <row r="173" spans="1:8" x14ac:dyDescent="0.25">
      <c r="A173" s="16"/>
      <c r="B173" s="87"/>
      <c r="C173" s="87"/>
      <c r="D173" s="87"/>
      <c r="E173" s="106"/>
      <c r="F173" s="106"/>
      <c r="G173" s="106"/>
      <c r="H173" s="36"/>
    </row>
    <row r="174" spans="1:8" x14ac:dyDescent="0.25">
      <c r="A174" s="16"/>
      <c r="B174" s="87"/>
      <c r="C174" s="87"/>
      <c r="D174" s="87"/>
      <c r="E174" s="106"/>
      <c r="F174" s="106"/>
      <c r="G174" s="106"/>
      <c r="H174" s="36"/>
    </row>
    <row r="175" spans="1:8" x14ac:dyDescent="0.25">
      <c r="A175" s="16"/>
      <c r="B175" s="87"/>
      <c r="C175" s="87"/>
      <c r="D175" s="87"/>
      <c r="E175" s="106"/>
      <c r="F175" s="106"/>
      <c r="G175" s="106"/>
      <c r="H175" s="36"/>
    </row>
    <row r="176" spans="1:8" x14ac:dyDescent="0.25">
      <c r="A176" s="16"/>
      <c r="B176" s="87"/>
      <c r="C176" s="87"/>
      <c r="D176" s="87"/>
      <c r="E176" s="106"/>
      <c r="F176" s="106"/>
      <c r="G176" s="106"/>
      <c r="H176" s="36"/>
    </row>
    <row r="177" spans="1:8" x14ac:dyDescent="0.25">
      <c r="A177" s="16"/>
      <c r="B177" s="87"/>
      <c r="C177" s="87"/>
      <c r="D177" s="87"/>
      <c r="E177" s="106"/>
      <c r="F177" s="106"/>
      <c r="G177" s="106"/>
      <c r="H177" s="36"/>
    </row>
    <row r="178" spans="1:8" x14ac:dyDescent="0.25">
      <c r="A178" s="16"/>
      <c r="B178" s="87"/>
      <c r="C178" s="87"/>
      <c r="D178" s="87"/>
      <c r="E178" s="106"/>
      <c r="F178" s="106"/>
      <c r="G178" s="106"/>
      <c r="H178" s="36"/>
    </row>
    <row r="179" spans="1:8" x14ac:dyDescent="0.25">
      <c r="A179" s="16"/>
      <c r="B179" s="87"/>
      <c r="C179" s="87"/>
      <c r="D179" s="87"/>
      <c r="E179" s="106"/>
      <c r="F179" s="106"/>
      <c r="G179" s="106"/>
      <c r="H179" s="36"/>
    </row>
    <row r="180" spans="1:8" x14ac:dyDescent="0.25">
      <c r="A180" s="16"/>
      <c r="B180" s="87"/>
      <c r="C180" s="87"/>
      <c r="D180" s="87"/>
      <c r="E180" s="106"/>
      <c r="F180" s="106"/>
      <c r="G180" s="106"/>
      <c r="H180" s="36"/>
    </row>
    <row r="181" spans="1:8" x14ac:dyDescent="0.25">
      <c r="A181" s="16"/>
      <c r="B181" s="87"/>
      <c r="C181" s="87"/>
      <c r="D181" s="87"/>
      <c r="E181" s="106"/>
      <c r="F181" s="106"/>
      <c r="G181" s="106"/>
      <c r="H181" s="36"/>
    </row>
    <row r="182" spans="1:8" x14ac:dyDescent="0.25">
      <c r="A182" s="16"/>
      <c r="B182" s="87"/>
      <c r="C182" s="87"/>
      <c r="D182" s="87"/>
      <c r="E182" s="106"/>
      <c r="F182" s="106"/>
      <c r="G182" s="106"/>
      <c r="H182" s="36"/>
    </row>
    <row r="183" spans="1:8" x14ac:dyDescent="0.25">
      <c r="A183" s="16"/>
      <c r="B183" s="87"/>
      <c r="C183" s="87"/>
      <c r="D183" s="87"/>
      <c r="E183" s="106"/>
      <c r="F183" s="106"/>
      <c r="G183" s="106"/>
      <c r="H183" s="36"/>
    </row>
    <row r="184" spans="1:8" x14ac:dyDescent="0.25">
      <c r="A184" s="16"/>
      <c r="B184" s="87"/>
      <c r="C184" s="87"/>
      <c r="D184" s="87"/>
      <c r="E184" s="106"/>
      <c r="F184" s="106"/>
      <c r="G184" s="106"/>
      <c r="H184" s="36"/>
    </row>
    <row r="185" spans="1:8" x14ac:dyDescent="0.25">
      <c r="A185" s="16"/>
      <c r="B185" s="87"/>
      <c r="C185" s="87"/>
      <c r="D185" s="87"/>
      <c r="E185" s="106"/>
      <c r="F185" s="106"/>
      <c r="G185" s="106"/>
      <c r="H185" s="36"/>
    </row>
    <row r="186" spans="1:8" x14ac:dyDescent="0.25">
      <c r="A186" s="16"/>
      <c r="B186" s="87"/>
      <c r="C186" s="87"/>
      <c r="D186" s="87"/>
      <c r="E186" s="106"/>
      <c r="F186" s="106"/>
      <c r="G186" s="106"/>
      <c r="H186" s="36"/>
    </row>
    <row r="187" spans="1:8" x14ac:dyDescent="0.25">
      <c r="A187" s="16"/>
      <c r="B187" s="87"/>
      <c r="C187" s="87"/>
      <c r="D187" s="87"/>
      <c r="E187" s="106"/>
      <c r="F187" s="106"/>
      <c r="G187" s="106"/>
      <c r="H187" s="36"/>
    </row>
    <row r="188" spans="1:8" x14ac:dyDescent="0.25">
      <c r="A188" s="16"/>
      <c r="B188" s="87"/>
      <c r="C188" s="87"/>
      <c r="D188" s="87"/>
      <c r="E188" s="106"/>
      <c r="F188" s="106"/>
      <c r="G188" s="106"/>
      <c r="H188" s="36"/>
    </row>
    <row r="189" spans="1:8" x14ac:dyDescent="0.25">
      <c r="A189" s="16"/>
      <c r="B189" s="87"/>
      <c r="C189" s="87"/>
      <c r="D189" s="87"/>
      <c r="E189" s="106"/>
      <c r="F189" s="106"/>
      <c r="G189" s="106"/>
      <c r="H189" s="36"/>
    </row>
    <row r="190" spans="1:8" x14ac:dyDescent="0.25">
      <c r="A190" s="16"/>
      <c r="B190" s="87"/>
      <c r="C190" s="87"/>
      <c r="D190" s="87"/>
      <c r="E190" s="106"/>
      <c r="F190" s="106"/>
      <c r="G190" s="106"/>
      <c r="H190" s="36"/>
    </row>
    <row r="191" spans="1:8" x14ac:dyDescent="0.25">
      <c r="A191" s="16"/>
      <c r="B191" s="87"/>
      <c r="C191" s="87"/>
      <c r="D191" s="87"/>
      <c r="E191" s="106"/>
      <c r="F191" s="106"/>
      <c r="G191" s="106"/>
      <c r="H191" s="36"/>
    </row>
    <row r="192" spans="1:8" x14ac:dyDescent="0.25">
      <c r="A192" s="16"/>
      <c r="B192" s="87"/>
      <c r="C192" s="87"/>
      <c r="D192" s="87"/>
      <c r="E192" s="106"/>
      <c r="F192" s="106"/>
      <c r="G192" s="106"/>
      <c r="H192" s="36"/>
    </row>
    <row r="193" spans="1:8" x14ac:dyDescent="0.25">
      <c r="A193" s="16"/>
      <c r="B193" s="87"/>
      <c r="C193" s="87"/>
      <c r="D193" s="87"/>
      <c r="E193" s="106"/>
      <c r="F193" s="106"/>
      <c r="G193" s="106"/>
      <c r="H193" s="36"/>
    </row>
    <row r="194" spans="1:8" x14ac:dyDescent="0.25">
      <c r="A194" s="16"/>
      <c r="B194" s="87"/>
      <c r="C194" s="87"/>
      <c r="D194" s="87"/>
      <c r="E194" s="106"/>
      <c r="F194" s="106"/>
      <c r="G194" s="106"/>
      <c r="H194" s="36"/>
    </row>
    <row r="195" spans="1:8" x14ac:dyDescent="0.25">
      <c r="A195" s="16"/>
      <c r="B195" s="87"/>
      <c r="C195" s="87"/>
      <c r="D195" s="87"/>
      <c r="E195" s="106"/>
      <c r="F195" s="106"/>
      <c r="G195" s="106"/>
      <c r="H195" s="36"/>
    </row>
    <row r="196" spans="1:8" x14ac:dyDescent="0.25">
      <c r="A196" s="16"/>
      <c r="B196" s="87"/>
      <c r="C196" s="87"/>
      <c r="D196" s="87"/>
      <c r="E196" s="106"/>
      <c r="F196" s="106"/>
      <c r="G196" s="106"/>
      <c r="H196" s="36"/>
    </row>
    <row r="197" spans="1:8" x14ac:dyDescent="0.25">
      <c r="A197" s="16"/>
      <c r="B197" s="87"/>
      <c r="C197" s="87"/>
      <c r="D197" s="87"/>
      <c r="E197" s="106"/>
      <c r="F197" s="106"/>
      <c r="G197" s="106"/>
      <c r="H197" s="36"/>
    </row>
    <row r="198" spans="1:8" x14ac:dyDescent="0.25">
      <c r="A198" s="16"/>
      <c r="B198" s="87"/>
      <c r="C198" s="87"/>
      <c r="D198" s="87"/>
      <c r="E198" s="106"/>
      <c r="F198" s="106"/>
      <c r="G198" s="106"/>
      <c r="H198" s="36"/>
    </row>
    <row r="199" spans="1:8" x14ac:dyDescent="0.25">
      <c r="A199" s="16"/>
      <c r="B199" s="87"/>
      <c r="C199" s="87"/>
      <c r="D199" s="87"/>
      <c r="E199" s="106"/>
      <c r="F199" s="106"/>
      <c r="G199" s="106"/>
      <c r="H199" s="36"/>
    </row>
    <row r="200" spans="1:8" x14ac:dyDescent="0.25">
      <c r="A200" s="16"/>
      <c r="B200" s="87"/>
      <c r="C200" s="87"/>
      <c r="D200" s="87"/>
      <c r="E200" s="106"/>
      <c r="F200" s="106"/>
      <c r="G200" s="106"/>
      <c r="H200" s="36"/>
    </row>
    <row r="201" spans="1:8" x14ac:dyDescent="0.25">
      <c r="A201" s="16"/>
      <c r="B201" s="87"/>
      <c r="C201" s="87"/>
      <c r="D201" s="87"/>
      <c r="E201" s="106"/>
      <c r="F201" s="106"/>
      <c r="G201" s="106"/>
      <c r="H201" s="36"/>
    </row>
    <row r="202" spans="1:8" x14ac:dyDescent="0.25">
      <c r="A202" s="16"/>
      <c r="B202" s="87"/>
      <c r="C202" s="87"/>
      <c r="D202" s="87"/>
      <c r="E202" s="106"/>
      <c r="F202" s="106"/>
      <c r="G202" s="106"/>
      <c r="H202" s="36"/>
    </row>
    <row r="203" spans="1:8" x14ac:dyDescent="0.25">
      <c r="A203" s="16"/>
      <c r="B203" s="87"/>
      <c r="C203" s="87"/>
      <c r="D203" s="87"/>
      <c r="E203" s="106"/>
      <c r="F203" s="106"/>
      <c r="G203" s="106"/>
      <c r="H203" s="36"/>
    </row>
    <row r="204" spans="1:8" x14ac:dyDescent="0.25">
      <c r="A204" s="16"/>
      <c r="B204" s="87"/>
      <c r="C204" s="87"/>
      <c r="D204" s="87"/>
      <c r="E204" s="106"/>
      <c r="F204" s="106"/>
      <c r="G204" s="106"/>
      <c r="H204" s="36"/>
    </row>
    <row r="205" spans="1:8" x14ac:dyDescent="0.25">
      <c r="A205" s="16"/>
      <c r="B205" s="87"/>
      <c r="C205" s="87"/>
      <c r="D205" s="87"/>
      <c r="E205" s="106"/>
      <c r="F205" s="106"/>
      <c r="G205" s="106"/>
      <c r="H205" s="36"/>
    </row>
    <row r="206" spans="1:8" x14ac:dyDescent="0.25">
      <c r="A206" s="16"/>
      <c r="B206" s="87"/>
      <c r="C206" s="87"/>
      <c r="D206" s="87"/>
      <c r="E206" s="106"/>
      <c r="F206" s="106"/>
      <c r="G206" s="106"/>
      <c r="H206" s="36"/>
    </row>
    <row r="207" spans="1:8" x14ac:dyDescent="0.25">
      <c r="A207" s="16"/>
      <c r="B207" s="87"/>
      <c r="C207" s="87"/>
      <c r="D207" s="87"/>
      <c r="E207" s="106"/>
      <c r="F207" s="106"/>
      <c r="G207" s="106"/>
      <c r="H207" s="36"/>
    </row>
    <row r="208" spans="1:8" x14ac:dyDescent="0.25">
      <c r="A208" s="16"/>
      <c r="B208" s="87"/>
      <c r="C208" s="87"/>
      <c r="D208" s="87"/>
      <c r="E208" s="106"/>
      <c r="F208" s="106"/>
      <c r="G208" s="106"/>
      <c r="H208" s="36"/>
    </row>
    <row r="209" spans="1:8" x14ac:dyDescent="0.25">
      <c r="A209" s="16"/>
      <c r="B209" s="87"/>
      <c r="C209" s="87"/>
      <c r="D209" s="87"/>
      <c r="E209" s="106"/>
      <c r="F209" s="106"/>
      <c r="G209" s="106"/>
      <c r="H209" s="36"/>
    </row>
    <row r="210" spans="1:8" x14ac:dyDescent="0.25">
      <c r="A210" s="16"/>
      <c r="B210" s="87"/>
      <c r="C210" s="87"/>
      <c r="D210" s="87"/>
      <c r="E210" s="106"/>
      <c r="F210" s="106"/>
      <c r="G210" s="106"/>
      <c r="H210" s="36"/>
    </row>
    <row r="211" spans="1:8" x14ac:dyDescent="0.25">
      <c r="A211" s="16"/>
      <c r="B211" s="87"/>
      <c r="C211" s="87"/>
      <c r="D211" s="87"/>
      <c r="E211" s="106"/>
      <c r="F211" s="106"/>
      <c r="G211" s="106"/>
      <c r="H211" s="36"/>
    </row>
    <row r="212" spans="1:8" x14ac:dyDescent="0.25">
      <c r="A212" s="16"/>
      <c r="B212" s="87"/>
      <c r="C212" s="87"/>
      <c r="D212" s="87"/>
      <c r="E212" s="106"/>
      <c r="F212" s="106"/>
      <c r="G212" s="106"/>
      <c r="H212" s="36"/>
    </row>
    <row r="213" spans="1:8" x14ac:dyDescent="0.25">
      <c r="A213" s="16"/>
      <c r="B213" s="87"/>
      <c r="C213" s="87"/>
      <c r="D213" s="87"/>
      <c r="E213" s="106"/>
      <c r="F213" s="106"/>
      <c r="G213" s="106"/>
      <c r="H213" s="36"/>
    </row>
    <row r="214" spans="1:8" x14ac:dyDescent="0.25">
      <c r="A214" s="16"/>
      <c r="B214" s="87"/>
      <c r="C214" s="87"/>
      <c r="D214" s="87"/>
      <c r="E214" s="106"/>
      <c r="F214" s="106"/>
      <c r="G214" s="106"/>
      <c r="H214" s="36"/>
    </row>
    <row r="215" spans="1:8" x14ac:dyDescent="0.25">
      <c r="A215" s="16"/>
      <c r="B215" s="87"/>
      <c r="C215" s="87"/>
      <c r="D215" s="87"/>
      <c r="E215" s="106"/>
      <c r="F215" s="106"/>
      <c r="G215" s="106"/>
      <c r="H215" s="36"/>
    </row>
    <row r="216" spans="1:8" x14ac:dyDescent="0.25">
      <c r="A216" s="16"/>
    </row>
    <row r="217" spans="1:8" x14ac:dyDescent="0.25">
      <c r="A217" s="16"/>
    </row>
    <row r="218" spans="1:8" x14ac:dyDescent="0.25">
      <c r="A218" s="16"/>
    </row>
    <row r="219" spans="1:8" x14ac:dyDescent="0.25">
      <c r="A219" s="16"/>
    </row>
    <row r="220" spans="1:8" x14ac:dyDescent="0.25">
      <c r="A220" s="16"/>
    </row>
    <row r="221" spans="1:8" x14ac:dyDescent="0.25">
      <c r="A221" s="16"/>
    </row>
    <row r="222" spans="1:8" x14ac:dyDescent="0.25">
      <c r="A222" s="16"/>
    </row>
    <row r="223" spans="1:8" x14ac:dyDescent="0.25">
      <c r="A223" s="16"/>
    </row>
    <row r="224" spans="1:8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</sheetData>
  <mergeCells count="5">
    <mergeCell ref="A1:A2"/>
    <mergeCell ref="B1:D1"/>
    <mergeCell ref="E1:G1"/>
    <mergeCell ref="H1:J1"/>
    <mergeCell ref="G89:J89"/>
  </mergeCells>
  <phoneticPr fontId="0" type="noConversion"/>
  <printOptions horizontalCentered="1" verticalCentered="1"/>
  <pageMargins left="0.25" right="0.25" top="0.75" bottom="0.75" header="0.3" footer="0.3"/>
  <pageSetup paperSize="9" scale="42" orientation="portrait" r:id="rId1"/>
  <headerFooter alignWithMargins="0"/>
  <ignoredErrors>
    <ignoredError sqref="D49 G49 G20 G77:G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kldfjglkdf</dc:title>
  <dc:creator>Дыбина Ольга Анатольевна</dc:creator>
  <cp:lastModifiedBy>Пользователь Windows</cp:lastModifiedBy>
  <cp:lastPrinted>2023-04-26T06:20:07Z</cp:lastPrinted>
  <dcterms:created xsi:type="dcterms:W3CDTF">2000-10-24T04:43:54Z</dcterms:created>
  <dcterms:modified xsi:type="dcterms:W3CDTF">2024-04-24T08:39:58Z</dcterms:modified>
</cp:coreProperties>
</file>