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104\общая бэо\Справка об исполнении бюджета2025 (для Сайта)\на 1.07.2026\"/>
    </mc:Choice>
  </mc:AlternateContent>
  <bookViews>
    <workbookView xWindow="0" yWindow="0" windowWidth="28290" windowHeight="12060" tabRatio="530"/>
  </bookViews>
  <sheets>
    <sheet name="ДОХОДЫ" sheetId="18" r:id="rId1"/>
    <sheet name="расходы" sheetId="17" r:id="rId2"/>
  </sheets>
  <definedNames>
    <definedName name="_xlnm._FilterDatabase" localSheetId="0" hidden="1">ДОХОДЫ!$A$4:$AE$4</definedName>
    <definedName name="_xlnm._FilterDatabase" localSheetId="1" hidden="1">расходы!$A$2:$M$2</definedName>
    <definedName name="_xlnm.Print_Area" localSheetId="1">расходы!$A$1:$J$94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7" l="1"/>
  <c r="H4" i="17"/>
  <c r="F6" i="17"/>
  <c r="F5" i="17"/>
  <c r="E5" i="17"/>
  <c r="F4" i="17"/>
  <c r="E3" i="17"/>
  <c r="E4" i="17"/>
  <c r="C44" i="18" l="1"/>
  <c r="F22" i="18"/>
  <c r="E22" i="18"/>
  <c r="J76" i="17" l="1"/>
  <c r="J75" i="17"/>
  <c r="J74" i="17"/>
  <c r="H20" i="17" l="1"/>
  <c r="E6" i="17"/>
  <c r="J7" i="17" l="1"/>
  <c r="B44" i="18"/>
  <c r="C41" i="18"/>
  <c r="I21" i="18"/>
  <c r="E21" i="18"/>
  <c r="B24" i="18"/>
  <c r="F10" i="18"/>
  <c r="E53" i="18" l="1"/>
  <c r="B41" i="18"/>
  <c r="B55" i="18" l="1"/>
  <c r="I81" i="17" l="1"/>
  <c r="I86" i="17" s="1"/>
  <c r="H81" i="17"/>
  <c r="H86" i="17" s="1"/>
  <c r="I80" i="17"/>
  <c r="H80" i="17"/>
  <c r="E81" i="17"/>
  <c r="E86" i="17" s="1"/>
  <c r="F81" i="17"/>
  <c r="F86" i="17" s="1"/>
  <c r="F80" i="17"/>
  <c r="E80" i="17"/>
  <c r="G50" i="17"/>
  <c r="C50" i="17"/>
  <c r="B50" i="17"/>
  <c r="G49" i="17"/>
  <c r="C49" i="17"/>
  <c r="B49" i="17"/>
  <c r="B7" i="17"/>
  <c r="D50" i="17" l="1"/>
  <c r="D49" i="17"/>
  <c r="H53" i="18" l="1"/>
  <c r="B53" i="18" s="1"/>
  <c r="F70" i="17"/>
  <c r="E70" i="17"/>
  <c r="I15" i="17"/>
  <c r="H15" i="17"/>
  <c r="B4" i="17"/>
  <c r="C48" i="18" l="1"/>
  <c r="C45" i="18"/>
  <c r="I35" i="18"/>
  <c r="B47" i="18"/>
  <c r="F53" i="18" l="1"/>
  <c r="I20" i="17" l="1"/>
  <c r="J22" i="17"/>
  <c r="J21" i="17"/>
  <c r="B45" i="18" l="1"/>
  <c r="C55" i="18" l="1"/>
  <c r="C46" i="18" l="1"/>
  <c r="B46" i="18"/>
  <c r="H21" i="18"/>
  <c r="H10" i="18"/>
  <c r="I3" i="17" l="1"/>
  <c r="E60" i="17"/>
  <c r="E51" i="17" s="1"/>
  <c r="C76" i="17" l="1"/>
  <c r="B53" i="17" l="1"/>
  <c r="H70" i="17" l="1"/>
  <c r="I70" i="17"/>
  <c r="C59" i="17"/>
  <c r="B74" i="17"/>
  <c r="G76" i="17"/>
  <c r="B76" i="17"/>
  <c r="G75" i="17"/>
  <c r="C75" i="17"/>
  <c r="B75" i="17"/>
  <c r="G74" i="17"/>
  <c r="C74" i="17"/>
  <c r="G72" i="17"/>
  <c r="C72" i="17"/>
  <c r="B72" i="17"/>
  <c r="H60" i="17"/>
  <c r="I60" i="17"/>
  <c r="F60" i="17"/>
  <c r="B55" i="17"/>
  <c r="C43" i="17"/>
  <c r="C45" i="17"/>
  <c r="C44" i="17"/>
  <c r="C42" i="17"/>
  <c r="C41" i="17"/>
  <c r="C40" i="17"/>
  <c r="B43" i="17"/>
  <c r="B41" i="17"/>
  <c r="I39" i="17"/>
  <c r="H39" i="17"/>
  <c r="F39" i="17"/>
  <c r="E39" i="17"/>
  <c r="J43" i="17"/>
  <c r="J45" i="17"/>
  <c r="B45" i="17"/>
  <c r="J44" i="17"/>
  <c r="B44" i="17"/>
  <c r="I83" i="17" l="1"/>
  <c r="I88" i="17" s="1"/>
  <c r="I51" i="17"/>
  <c r="I82" i="17" s="1"/>
  <c r="I87" i="17" s="1"/>
  <c r="B60" i="17"/>
  <c r="H51" i="17"/>
  <c r="F51" i="17"/>
  <c r="B70" i="17"/>
  <c r="C70" i="17"/>
  <c r="D75" i="17"/>
  <c r="D76" i="17"/>
  <c r="D74" i="17"/>
  <c r="J39" i="17"/>
  <c r="D72" i="17"/>
  <c r="C39" i="17"/>
  <c r="D43" i="17"/>
  <c r="D45" i="17"/>
  <c r="D44" i="17"/>
  <c r="E20" i="17"/>
  <c r="J24" i="17"/>
  <c r="C24" i="17"/>
  <c r="B24" i="17"/>
  <c r="J23" i="17"/>
  <c r="C23" i="17"/>
  <c r="B23" i="17"/>
  <c r="H83" i="17"/>
  <c r="H88" i="17" s="1"/>
  <c r="F20" i="17"/>
  <c r="F83" i="17" s="1"/>
  <c r="F88" i="17" s="1"/>
  <c r="C22" i="17"/>
  <c r="B22" i="17"/>
  <c r="B21" i="17"/>
  <c r="B56" i="18"/>
  <c r="E83" i="17" l="1"/>
  <c r="E88" i="17" s="1"/>
  <c r="B20" i="17"/>
  <c r="D24" i="17"/>
  <c r="D22" i="17"/>
  <c r="D23" i="17"/>
  <c r="C42" i="18" l="1"/>
  <c r="B42" i="18"/>
  <c r="B43" i="18"/>
  <c r="H35" i="18"/>
  <c r="G34" i="18"/>
  <c r="E25" i="18"/>
  <c r="B27" i="18"/>
  <c r="G33" i="18" l="1"/>
  <c r="G38" i="18" l="1"/>
  <c r="J38" i="18"/>
  <c r="J58" i="18" l="1"/>
  <c r="J59" i="18"/>
  <c r="J60" i="18"/>
  <c r="G17" i="18" l="1"/>
  <c r="C56" i="18" l="1"/>
  <c r="C57" i="18"/>
  <c r="C58" i="18"/>
  <c r="C59" i="18"/>
  <c r="C60" i="18"/>
  <c r="C61" i="18"/>
  <c r="C62" i="18"/>
  <c r="J9" i="18" l="1"/>
  <c r="J13" i="18"/>
  <c r="J16" i="18"/>
  <c r="J17" i="18"/>
  <c r="J18" i="18"/>
  <c r="J22" i="18"/>
  <c r="J23" i="18"/>
  <c r="J26" i="18"/>
  <c r="J27" i="18"/>
  <c r="J29" i="18"/>
  <c r="J31" i="18"/>
  <c r="J34" i="18"/>
  <c r="J36" i="18"/>
  <c r="J37" i="18"/>
  <c r="J41" i="18"/>
  <c r="J42" i="18"/>
  <c r="J43" i="18"/>
  <c r="J44" i="18"/>
  <c r="J45" i="18"/>
  <c r="J49" i="18"/>
  <c r="J50" i="18"/>
  <c r="J51" i="18"/>
  <c r="J54" i="18"/>
  <c r="J55" i="18"/>
  <c r="J56" i="18"/>
  <c r="E35" i="18" l="1"/>
  <c r="B35" i="18" s="1"/>
  <c r="F35" i="18"/>
  <c r="C35" i="18" s="1"/>
  <c r="B38" i="18"/>
  <c r="C38" i="18"/>
  <c r="G35" i="18" l="1"/>
  <c r="J35" i="18"/>
  <c r="B60" i="18"/>
  <c r="C43" i="18"/>
  <c r="G14" i="18" l="1"/>
  <c r="I28" i="18"/>
  <c r="H28" i="18"/>
  <c r="E28" i="18"/>
  <c r="E20" i="18" s="1"/>
  <c r="C29" i="18"/>
  <c r="C30" i="18"/>
  <c r="C31" i="18"/>
  <c r="C32" i="18"/>
  <c r="F28" i="18"/>
  <c r="F21" i="18"/>
  <c r="J28" i="18" l="1"/>
  <c r="C28" i="18"/>
  <c r="C47" i="18" l="1"/>
  <c r="C86" i="17" l="1"/>
  <c r="B86" i="17"/>
  <c r="G48" i="17"/>
  <c r="G47" i="17"/>
  <c r="C48" i="17"/>
  <c r="B48" i="17"/>
  <c r="C47" i="17"/>
  <c r="B47" i="17"/>
  <c r="B40" i="17"/>
  <c r="I46" i="17"/>
  <c r="H46" i="17"/>
  <c r="F46" i="17"/>
  <c r="F82" i="17" s="1"/>
  <c r="F87" i="17" s="1"/>
  <c r="E46" i="17"/>
  <c r="E82" i="17" s="1"/>
  <c r="E87" i="17" s="1"/>
  <c r="H82" i="17" l="1"/>
  <c r="H87" i="17" s="1"/>
  <c r="C46" i="17"/>
  <c r="D48" i="17"/>
  <c r="B46" i="17"/>
  <c r="D47" i="17"/>
  <c r="B61" i="18" l="1"/>
  <c r="C4" i="17"/>
  <c r="G37" i="17" l="1"/>
  <c r="C33" i="17" l="1"/>
  <c r="J4" i="17" l="1"/>
  <c r="J5" i="17"/>
  <c r="J6" i="17"/>
  <c r="J11" i="17"/>
  <c r="J12" i="17"/>
  <c r="J16" i="17"/>
  <c r="J17" i="17"/>
  <c r="J18" i="17"/>
  <c r="J26" i="17"/>
  <c r="J27" i="17"/>
  <c r="J29" i="17"/>
  <c r="J30" i="17"/>
  <c r="J31" i="17"/>
  <c r="J32" i="17"/>
  <c r="J33" i="17"/>
  <c r="J34" i="17"/>
  <c r="J35" i="17"/>
  <c r="J36" i="17"/>
  <c r="J37" i="17"/>
  <c r="J38" i="17"/>
  <c r="J40" i="17"/>
  <c r="J41" i="17"/>
  <c r="J42" i="17"/>
  <c r="J56" i="17"/>
  <c r="J57" i="17"/>
  <c r="J58" i="17"/>
  <c r="J61" i="17"/>
  <c r="J65" i="17"/>
  <c r="J69" i="17"/>
  <c r="J73" i="17"/>
  <c r="J77" i="17"/>
  <c r="B33" i="17" l="1"/>
  <c r="B32" i="17"/>
  <c r="H28" i="17"/>
  <c r="H85" i="17" s="1"/>
  <c r="F15" i="17" l="1"/>
  <c r="F3" i="17"/>
  <c r="H3" i="17" l="1"/>
  <c r="G35" i="17"/>
  <c r="J3" i="17" l="1"/>
  <c r="H79" i="17"/>
  <c r="D44" i="18"/>
  <c r="G4" i="17" l="1"/>
  <c r="G5" i="17"/>
  <c r="G6" i="17"/>
  <c r="G8" i="17"/>
  <c r="G10" i="17"/>
  <c r="G11" i="17"/>
  <c r="G12" i="17"/>
  <c r="G13" i="17"/>
  <c r="G14" i="17"/>
  <c r="G19" i="17"/>
  <c r="G21" i="17"/>
  <c r="G26" i="17"/>
  <c r="G27" i="17"/>
  <c r="G32" i="17"/>
  <c r="G34" i="17"/>
  <c r="G36" i="17"/>
  <c r="G40" i="17"/>
  <c r="G41" i="17"/>
  <c r="G46" i="17"/>
  <c r="G52" i="17"/>
  <c r="G53" i="17"/>
  <c r="G54" i="17"/>
  <c r="G55" i="17"/>
  <c r="G56" i="17"/>
  <c r="G57" i="17"/>
  <c r="G58" i="17"/>
  <c r="G59" i="17"/>
  <c r="G61" i="17"/>
  <c r="G62" i="17"/>
  <c r="G64" i="17"/>
  <c r="G65" i="17"/>
  <c r="G66" i="17"/>
  <c r="G67" i="17"/>
  <c r="G68" i="17"/>
  <c r="G71" i="17"/>
  <c r="G73" i="17"/>
  <c r="G77" i="17"/>
  <c r="G78" i="17"/>
  <c r="G8" i="18"/>
  <c r="G9" i="18"/>
  <c r="G11" i="18"/>
  <c r="G13" i="18"/>
  <c r="G18" i="18"/>
  <c r="G22" i="18"/>
  <c r="G23" i="18"/>
  <c r="G24" i="18"/>
  <c r="G26" i="18"/>
  <c r="G27" i="18"/>
  <c r="G30" i="18"/>
  <c r="G31" i="18"/>
  <c r="G32" i="18"/>
  <c r="G41" i="18"/>
  <c r="G42" i="18"/>
  <c r="G43" i="18"/>
  <c r="G44" i="18"/>
  <c r="G49" i="18"/>
  <c r="G50" i="18"/>
  <c r="G51" i="18"/>
  <c r="G54" i="18"/>
  <c r="G55" i="18"/>
  <c r="G56" i="18"/>
  <c r="D41" i="18" l="1"/>
  <c r="D33" i="17"/>
  <c r="D34" i="17"/>
  <c r="D35" i="17"/>
  <c r="B48" i="18" l="1"/>
  <c r="D48" i="18" s="1"/>
  <c r="C10" i="17" l="1"/>
  <c r="B10" i="17"/>
  <c r="D10" i="17" l="1"/>
  <c r="D49" i="18" l="1"/>
  <c r="D50" i="18"/>
  <c r="D51" i="18"/>
  <c r="G21" i="18" l="1"/>
  <c r="B29" i="18" l="1"/>
  <c r="I53" i="18" l="1"/>
  <c r="J53" i="18" l="1"/>
  <c r="C53" i="18"/>
  <c r="J21" i="18" l="1"/>
  <c r="C37" i="18"/>
  <c r="B37" i="18"/>
  <c r="C36" i="18"/>
  <c r="B36" i="18"/>
  <c r="C34" i="18"/>
  <c r="B34" i="18"/>
  <c r="B32" i="18"/>
  <c r="B31" i="18"/>
  <c r="B30" i="18"/>
  <c r="G28" i="18"/>
  <c r="C27" i="18"/>
  <c r="C26" i="18"/>
  <c r="B26" i="18"/>
  <c r="I25" i="18"/>
  <c r="I20" i="18" s="1"/>
  <c r="H25" i="18"/>
  <c r="F25" i="18"/>
  <c r="F20" i="18" s="1"/>
  <c r="C24" i="18"/>
  <c r="D24" i="18" s="1"/>
  <c r="C23" i="18"/>
  <c r="B23" i="18"/>
  <c r="C22" i="18"/>
  <c r="B22" i="18"/>
  <c r="C19" i="18"/>
  <c r="B19" i="18"/>
  <c r="C18" i="18"/>
  <c r="B18" i="18"/>
  <c r="C17" i="18"/>
  <c r="B17" i="18"/>
  <c r="C16" i="18"/>
  <c r="B16" i="18"/>
  <c r="I15" i="18"/>
  <c r="H15" i="18"/>
  <c r="F15" i="18"/>
  <c r="E15" i="18"/>
  <c r="C14" i="18"/>
  <c r="B14" i="18"/>
  <c r="C13" i="18"/>
  <c r="B13" i="18"/>
  <c r="C12" i="18"/>
  <c r="B12" i="18"/>
  <c r="C11" i="18"/>
  <c r="B11" i="18"/>
  <c r="I10" i="18"/>
  <c r="E10" i="18"/>
  <c r="C9" i="18"/>
  <c r="B9" i="18"/>
  <c r="F7" i="18"/>
  <c r="E7" i="18"/>
  <c r="B25" i="18" l="1"/>
  <c r="H20" i="18"/>
  <c r="E6" i="18"/>
  <c r="E5" i="18" s="1"/>
  <c r="J25" i="18"/>
  <c r="D16" i="18"/>
  <c r="G15" i="18"/>
  <c r="J15" i="18"/>
  <c r="J10" i="18"/>
  <c r="B28" i="18"/>
  <c r="F6" i="18"/>
  <c r="G10" i="18"/>
  <c r="G25" i="18"/>
  <c r="G7" i="18"/>
  <c r="D37" i="18"/>
  <c r="D18" i="18"/>
  <c r="D27" i="18"/>
  <c r="D31" i="18"/>
  <c r="D13" i="18"/>
  <c r="D17" i="18"/>
  <c r="D14" i="18"/>
  <c r="D30" i="18"/>
  <c r="D34" i="18"/>
  <c r="D9" i="18"/>
  <c r="D26" i="18"/>
  <c r="D23" i="18"/>
  <c r="D11" i="18"/>
  <c r="B21" i="18"/>
  <c r="D22" i="18"/>
  <c r="B15" i="18"/>
  <c r="B10" i="18"/>
  <c r="C25" i="18"/>
  <c r="C10" i="18"/>
  <c r="C15" i="18"/>
  <c r="C21" i="18"/>
  <c r="B20" i="18" l="1"/>
  <c r="C20" i="18"/>
  <c r="J20" i="18"/>
  <c r="F5" i="18"/>
  <c r="G20" i="18"/>
  <c r="D25" i="18"/>
  <c r="G6" i="18"/>
  <c r="D35" i="18"/>
  <c r="D21" i="18"/>
  <c r="D10" i="18"/>
  <c r="D28" i="18"/>
  <c r="D15" i="18"/>
  <c r="G5" i="18" l="1"/>
  <c r="D20" i="18"/>
  <c r="G53" i="18" l="1"/>
  <c r="B12" i="17"/>
  <c r="H40" i="18" l="1"/>
  <c r="H39" i="18" l="1"/>
  <c r="G60" i="17"/>
  <c r="C56" i="17" l="1"/>
  <c r="B56" i="17"/>
  <c r="B57" i="18" l="1"/>
  <c r="B58" i="18"/>
  <c r="B59" i="18"/>
  <c r="C12" i="17" l="1"/>
  <c r="C6" i="17"/>
  <c r="B6" i="17"/>
  <c r="C5" i="17"/>
  <c r="C7" i="17"/>
  <c r="C8" i="17"/>
  <c r="D6" i="17" l="1"/>
  <c r="D12" i="17"/>
  <c r="B5" i="17" l="1"/>
  <c r="D5" i="17" l="1"/>
  <c r="F40" i="18"/>
  <c r="F39" i="18" s="1"/>
  <c r="E40" i="18"/>
  <c r="E39" i="18" s="1"/>
  <c r="E52" i="18" l="1"/>
  <c r="E63" i="18" s="1"/>
  <c r="G40" i="18"/>
  <c r="F52" i="18" l="1"/>
  <c r="F63" i="18" s="1"/>
  <c r="G39" i="18"/>
  <c r="J81" i="17"/>
  <c r="D56" i="18" l="1"/>
  <c r="B66" i="17" l="1"/>
  <c r="C65" i="17"/>
  <c r="B65" i="17"/>
  <c r="D65" i="17" l="1"/>
  <c r="J70" i="17" l="1"/>
  <c r="I40" i="18"/>
  <c r="I39" i="18" s="1"/>
  <c r="J40" i="18" l="1"/>
  <c r="J39" i="18"/>
  <c r="I28" i="17" l="1"/>
  <c r="J28" i="17" l="1"/>
  <c r="I85" i="17"/>
  <c r="J80" i="17"/>
  <c r="G39" i="17" l="1"/>
  <c r="C73" i="17" l="1"/>
  <c r="C71" i="17"/>
  <c r="B73" i="17"/>
  <c r="B71" i="17"/>
  <c r="B42" i="17"/>
  <c r="B39" i="17" s="1"/>
  <c r="G70" i="17" l="1"/>
  <c r="D73" i="17"/>
  <c r="D42" i="17"/>
  <c r="D41" i="17"/>
  <c r="D71" i="17"/>
  <c r="D40" i="17"/>
  <c r="G3" i="17" l="1"/>
  <c r="C61" i="17" l="1"/>
  <c r="B62" i="18" l="1"/>
  <c r="G80" i="17" l="1"/>
  <c r="B59" i="17" l="1"/>
  <c r="G20" i="17" l="1"/>
  <c r="B11" i="17"/>
  <c r="B8" i="17"/>
  <c r="B3" i="17" l="1"/>
  <c r="D8" i="17"/>
  <c r="D69" i="17" l="1"/>
  <c r="J15" i="17" l="1"/>
  <c r="I79" i="17"/>
  <c r="I84" i="17" s="1"/>
  <c r="C67" i="17"/>
  <c r="E15" i="17"/>
  <c r="B77" i="17"/>
  <c r="C77" i="17"/>
  <c r="C68" i="17"/>
  <c r="B62" i="17"/>
  <c r="B63" i="17"/>
  <c r="B64" i="17"/>
  <c r="C62" i="17"/>
  <c r="C63" i="17"/>
  <c r="C64" i="17"/>
  <c r="B61" i="17"/>
  <c r="C58" i="17"/>
  <c r="C57" i="17"/>
  <c r="B58" i="17"/>
  <c r="B57" i="17"/>
  <c r="C54" i="17"/>
  <c r="C55" i="17"/>
  <c r="C53" i="17"/>
  <c r="B54" i="17"/>
  <c r="C52" i="17"/>
  <c r="B52" i="17"/>
  <c r="B51" i="17" s="1"/>
  <c r="C36" i="17"/>
  <c r="C37" i="17"/>
  <c r="B36" i="17"/>
  <c r="B37" i="17"/>
  <c r="C32" i="17"/>
  <c r="C31" i="17"/>
  <c r="B31" i="17"/>
  <c r="C30" i="17"/>
  <c r="B30" i="17"/>
  <c r="C29" i="17"/>
  <c r="B29" i="17"/>
  <c r="C26" i="17"/>
  <c r="C27" i="17"/>
  <c r="C25" i="17"/>
  <c r="C21" i="17"/>
  <c r="C17" i="17"/>
  <c r="C18" i="17"/>
  <c r="C19" i="17"/>
  <c r="B17" i="17"/>
  <c r="B18" i="17"/>
  <c r="B19" i="17"/>
  <c r="C16" i="17"/>
  <c r="B16" i="17"/>
  <c r="C11" i="17"/>
  <c r="C3" i="17" s="1"/>
  <c r="C14" i="17"/>
  <c r="C13" i="17"/>
  <c r="C81" i="17" l="1"/>
  <c r="C80" i="17"/>
  <c r="G15" i="17"/>
  <c r="D64" i="17"/>
  <c r="D62" i="17"/>
  <c r="D37" i="17"/>
  <c r="D36" i="17"/>
  <c r="D19" i="17"/>
  <c r="D17" i="17"/>
  <c r="D18" i="17"/>
  <c r="D54" i="17"/>
  <c r="D31" i="17"/>
  <c r="D30" i="17"/>
  <c r="D55" i="17"/>
  <c r="D58" i="17"/>
  <c r="D32" i="17"/>
  <c r="B67" i="17"/>
  <c r="D67" i="17" s="1"/>
  <c r="B68" i="17"/>
  <c r="D68" i="17" s="1"/>
  <c r="G81" i="17"/>
  <c r="D56" i="17"/>
  <c r="D39" i="17"/>
  <c r="D46" i="17"/>
  <c r="G51" i="17"/>
  <c r="D52" i="17"/>
  <c r="D59" i="17"/>
  <c r="D70" i="17"/>
  <c r="D77" i="17"/>
  <c r="D53" i="17"/>
  <c r="D61" i="17"/>
  <c r="D57" i="17"/>
  <c r="D29" i="17"/>
  <c r="C66" i="17"/>
  <c r="D66" i="17" s="1"/>
  <c r="D16" i="17"/>
  <c r="C88" i="17" l="1"/>
  <c r="D4" i="17" l="1"/>
  <c r="D11" i="17"/>
  <c r="D55" i="18" l="1"/>
  <c r="D43" i="18"/>
  <c r="D42" i="18"/>
  <c r="D45" i="18" l="1"/>
  <c r="C40" i="18"/>
  <c r="C39" i="18" s="1"/>
  <c r="B40" i="18"/>
  <c r="D53" i="18"/>
  <c r="B39" i="18" l="1"/>
  <c r="D40" i="18"/>
  <c r="D39" i="18" l="1"/>
  <c r="C15" i="17" l="1"/>
  <c r="C20" i="17"/>
  <c r="F28" i="17" l="1"/>
  <c r="F79" i="17" l="1"/>
  <c r="F84" i="17" s="1"/>
  <c r="F85" i="17"/>
  <c r="C85" i="17" s="1"/>
  <c r="C87" i="17" s="1"/>
  <c r="C28" i="17"/>
  <c r="F66" i="18" l="1"/>
  <c r="B13" i="17"/>
  <c r="B80" i="17" s="1"/>
  <c r="D80" i="17" s="1"/>
  <c r="B14" i="17"/>
  <c r="B81" i="17" s="1"/>
  <c r="D14" i="17" l="1"/>
  <c r="D13" i="17"/>
  <c r="B25" i="17"/>
  <c r="D25" i="17" s="1"/>
  <c r="D21" i="17"/>
  <c r="D20" i="17"/>
  <c r="B27" i="17"/>
  <c r="D27" i="17" s="1"/>
  <c r="B26" i="17"/>
  <c r="D26" i="17" s="1"/>
  <c r="D3" i="17" l="1"/>
  <c r="D81" i="17"/>
  <c r="B15" i="17"/>
  <c r="D15" i="17" l="1"/>
  <c r="B88" i="17" l="1"/>
  <c r="G52" i="18" l="1"/>
  <c r="G63" i="18" l="1"/>
  <c r="F67" i="18"/>
  <c r="E38" i="17" l="1"/>
  <c r="E28" i="17" s="1"/>
  <c r="E79" i="17" s="1"/>
  <c r="E85" i="17" l="1"/>
  <c r="B85" i="17" s="1"/>
  <c r="B87" i="17" s="1"/>
  <c r="E84" i="17"/>
  <c r="B28" i="17"/>
  <c r="B79" i="17" s="1"/>
  <c r="G28" i="17"/>
  <c r="G79" i="17" l="1"/>
  <c r="E66" i="18"/>
  <c r="E67" i="18" s="1"/>
  <c r="D28" i="17"/>
  <c r="C60" i="17"/>
  <c r="C51" i="17" s="1"/>
  <c r="J60" i="17"/>
  <c r="J51" i="17" l="1"/>
  <c r="B66" i="18"/>
  <c r="B83" i="17"/>
  <c r="I66" i="18"/>
  <c r="D51" i="17"/>
  <c r="C79" i="17"/>
  <c r="D60" i="17"/>
  <c r="H84" i="17" l="1"/>
  <c r="J79" i="17"/>
  <c r="H66" i="18"/>
  <c r="D79" i="17"/>
  <c r="C83" i="17"/>
  <c r="C66" i="18"/>
  <c r="B8" i="18" l="1"/>
  <c r="J8" i="18"/>
  <c r="I7" i="18"/>
  <c r="C8" i="18"/>
  <c r="H7" i="18"/>
  <c r="B7" i="18" s="1"/>
  <c r="B6" i="18" s="1"/>
  <c r="B5" i="18" s="1"/>
  <c r="B52" i="18" s="1"/>
  <c r="B63" i="18" l="1"/>
  <c r="B67" i="18" s="1"/>
  <c r="D8" i="18"/>
  <c r="J7" i="18"/>
  <c r="I6" i="18"/>
  <c r="C7" i="18"/>
  <c r="D7" i="18" s="1"/>
  <c r="H6" i="18"/>
  <c r="H5" i="18" s="1"/>
  <c r="H52" i="18" s="1"/>
  <c r="H63" i="18" s="1"/>
  <c r="H67" i="18" s="1"/>
  <c r="C6" i="18" l="1"/>
  <c r="I5" i="18"/>
  <c r="J6" i="18"/>
  <c r="I52" i="18" l="1"/>
  <c r="J5" i="18"/>
  <c r="C5" i="18"/>
  <c r="D6" i="18"/>
  <c r="D5" i="18" l="1"/>
  <c r="C52" i="18"/>
  <c r="J52" i="18"/>
  <c r="I63" i="18"/>
  <c r="J63" i="18" l="1"/>
  <c r="I67" i="18"/>
  <c r="C63" i="18"/>
  <c r="D52" i="18"/>
  <c r="C67" i="18" l="1"/>
  <c r="D63" i="18"/>
</calcChain>
</file>

<file path=xl/sharedStrings.xml><?xml version="1.0" encoding="utf-8"?>
<sst xmlns="http://schemas.openxmlformats.org/spreadsheetml/2006/main" count="169" uniqueCount="129">
  <si>
    <t>ВСЕГО  РАСХОДОВ:</t>
  </si>
  <si>
    <t xml:space="preserve">БАЛАНС  </t>
  </si>
  <si>
    <t>- начисления</t>
  </si>
  <si>
    <t>ИТОГО ДОХОДОВ:</t>
  </si>
  <si>
    <t>Источники финансирования дефицита:</t>
  </si>
  <si>
    <t>1.ОБЩЕГОСУДАРСТВЕННЫЕ ВОПРОСЫ</t>
  </si>
  <si>
    <t>Государственное управление</t>
  </si>
  <si>
    <t>Транспорт</t>
  </si>
  <si>
    <t>- заработная плата</t>
  </si>
  <si>
    <t>Связь и информатика</t>
  </si>
  <si>
    <t>ДОХОДЫ</t>
  </si>
  <si>
    <t>БЕЗВОЗМЕЗДНЫЕ ПОСТУПЛЕНИЯ</t>
  </si>
  <si>
    <t>ДОХОДЫ ОТ ПРЕДПРИН. ДЕЯТЕЛЬНОСТИ</t>
  </si>
  <si>
    <t xml:space="preserve"> - единый налог на вмененный доход</t>
  </si>
  <si>
    <t xml:space="preserve"> - единый сельхоз. налог</t>
  </si>
  <si>
    <t>СОЦКУЛЬТСФЕРА</t>
  </si>
  <si>
    <t>Резервный фонд (нераспределенный)</t>
  </si>
  <si>
    <t>- остаток на начало отчетного периода</t>
  </si>
  <si>
    <t>- получено кредитов банков</t>
  </si>
  <si>
    <t>- погашено кредитов банков</t>
  </si>
  <si>
    <t>- погашено бюджетных кредитов</t>
  </si>
  <si>
    <t>- остаток на конец отчетного периода</t>
  </si>
  <si>
    <t>Судебная система</t>
  </si>
  <si>
    <t xml:space="preserve"> - прочие неналоговые доходы</t>
  </si>
  <si>
    <t xml:space="preserve"> - невыясненные поступления</t>
  </si>
  <si>
    <t>2.НАЦИОНАЛЬНАЯ ОБОРОНА</t>
  </si>
  <si>
    <t>Мобилизационная и вневойсковая подготовка</t>
  </si>
  <si>
    <t>Мобилизационная подготовка экономики</t>
  </si>
  <si>
    <t>4.НАЦИОНАЛЬНАЯ ЭКОНОМИКА</t>
  </si>
  <si>
    <t>5.ЖИЛИЩНО-КОММУНАЛЬНОЕ ХОЗ-ВО</t>
  </si>
  <si>
    <t>6.ОХРАНА ОКРУЖАЮЩЕЙ СРЕДЫ</t>
  </si>
  <si>
    <t xml:space="preserve">- оплата труда </t>
  </si>
  <si>
    <t>7.ОБРАЗОВАНИЕ</t>
  </si>
  <si>
    <t>8.КУЛЬТУРА</t>
  </si>
  <si>
    <t>Пенсионное обеспечение</t>
  </si>
  <si>
    <t>Поддержка малоимущим и многодетным семьям</t>
  </si>
  <si>
    <t>РАСХОДЫ</t>
  </si>
  <si>
    <t xml:space="preserve"> - доходы от реализации имущества</t>
  </si>
  <si>
    <t xml:space="preserve"> - доходы от продажи земельных участков</t>
  </si>
  <si>
    <t>НАЛОГОВЫЕ И НЕНАЛОГОВЫЕ ДОХОДЫ</t>
  </si>
  <si>
    <t>15. Безвозм. поступления по предприн. деят.</t>
  </si>
  <si>
    <t xml:space="preserve"> - дотации</t>
  </si>
  <si>
    <t xml:space="preserve"> - субсидии</t>
  </si>
  <si>
    <t xml:space="preserve"> - субвенции</t>
  </si>
  <si>
    <t xml:space="preserve"> - иные межбюджетные трансферты</t>
  </si>
  <si>
    <t>Дорожное хозяйство</t>
  </si>
  <si>
    <t>Общеэкономические вопросы (гос.полн.)</t>
  </si>
  <si>
    <t>Гос.полномочия по социальной политике</t>
  </si>
  <si>
    <t>в том числе: оплата труда</t>
  </si>
  <si>
    <t xml:space="preserve">                     начисления</t>
  </si>
  <si>
    <t xml:space="preserve"> - земельный налог</t>
  </si>
  <si>
    <t xml:space="preserve"> - налог на доходы с физических лиц</t>
  </si>
  <si>
    <t xml:space="preserve"> - налог на имущество физических лиц</t>
  </si>
  <si>
    <t xml:space="preserve"> - арендная плата за земли</t>
  </si>
  <si>
    <t xml:space="preserve"> - доходы от сдачи в аренду имущества</t>
  </si>
  <si>
    <t>15. Рыночные продажи товаров и услуг</t>
  </si>
  <si>
    <t>Жилье - молодым</t>
  </si>
  <si>
    <t>Переселение из неперспективных поселков</t>
  </si>
  <si>
    <t>Другие вопросы в области нац. безопасности</t>
  </si>
  <si>
    <t>- предоставление кредитов юр.лицам (Вихоревка)</t>
  </si>
  <si>
    <t>- получено бюджетных кредитов</t>
  </si>
  <si>
    <t>Передача полномочий</t>
  </si>
  <si>
    <t>Обеспеч.проведения выборов и референдумов</t>
  </si>
  <si>
    <t>Водные ресурсы</t>
  </si>
  <si>
    <t>Резервный фонд (профинансированный)</t>
  </si>
  <si>
    <t xml:space="preserve">- возврат кредита юридическим лицам </t>
  </si>
  <si>
    <t>9.ЗДРАВООХРАНЕНИЕ</t>
  </si>
  <si>
    <t>10.СОЦИАЛЬНАЯ ПОЛИТИКА</t>
  </si>
  <si>
    <t xml:space="preserve"> - налог, взимаемый в связи с применением патентной системы налогообложения</t>
  </si>
  <si>
    <t>Другие вопросы в области нац.экономики</t>
  </si>
  <si>
    <t xml:space="preserve"> - налог, взимаемый в связи с применением упрощенной системы налогообложения</t>
  </si>
  <si>
    <t>Другие общегосударственные вопросы</t>
  </si>
  <si>
    <t>Консолидированный бюджет</t>
  </si>
  <si>
    <t>Исполнено</t>
  </si>
  <si>
    <t>% исполнения</t>
  </si>
  <si>
    <t>Районный бюджет</t>
  </si>
  <si>
    <t>Бюджеты поселений</t>
  </si>
  <si>
    <t>План</t>
  </si>
  <si>
    <t>Налоги на прибыль, доходы</t>
  </si>
  <si>
    <t>Доходы от уплаты акцизов</t>
  </si>
  <si>
    <t>Налоги на совокупный доход</t>
  </si>
  <si>
    <t>Налоги на имущество</t>
  </si>
  <si>
    <t>Государственная пошлина</t>
  </si>
  <si>
    <t>Задолженность по отменённым налогам</t>
  </si>
  <si>
    <t>Доходы от имущ, находящ. в гос. и муницип. собственности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</si>
  <si>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</si>
  <si>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</si>
  <si>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Прочие неналоговые доходы</t>
  </si>
  <si>
    <t>От других бюджетов бюджетной системы</t>
  </si>
  <si>
    <t>Прочие безвозмездные поступления</t>
  </si>
  <si>
    <t>Возврат остатков МБТ прошлых лет</t>
  </si>
  <si>
    <t xml:space="preserve">ДЕФИЦИТ БЮДЖЕТА </t>
  </si>
  <si>
    <t xml:space="preserve"> -  доходы от оказания платных услуг </t>
  </si>
  <si>
    <t xml:space="preserve"> -  доходы от  компенсации затрат государства</t>
  </si>
  <si>
    <t>Штрафы, санкции, возмещение ущерба</t>
  </si>
  <si>
    <t>НЕНАЛОГОВЫЕ ДОХОДЫ</t>
  </si>
  <si>
    <t>НАЛОГОВЫЕ ДОХОДЫ</t>
  </si>
  <si>
    <t xml:space="preserve">Молодежная политика </t>
  </si>
  <si>
    <t>Жилищное хозяйство</t>
  </si>
  <si>
    <t>Коммунальное хозяйство</t>
  </si>
  <si>
    <t>Благоустройство</t>
  </si>
  <si>
    <t>Физическая культура</t>
  </si>
  <si>
    <t>11.ФИЗИЧЕСКАЯ КУЛЬТУРА И СПОРТ</t>
  </si>
  <si>
    <t>Другие вопросы в области физической культуры и спорта</t>
  </si>
  <si>
    <t>Переселение граждан из аварийного жилищного фонда</t>
  </si>
  <si>
    <t>Гражданская оборона</t>
  </si>
  <si>
    <t>Доходы от возврата остатков МБТ, прошлых лет</t>
  </si>
  <si>
    <t xml:space="preserve"> - доходы от приватизации имущества</t>
  </si>
  <si>
    <t>Обеспечение проведения выборов и референдумов</t>
  </si>
  <si>
    <t>- доходы  от платы за увеличение площади земельных участков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</si>
  <si>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</si>
  <si>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</si>
  <si>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-доходы от приватизации имущества</t>
  </si>
  <si>
    <t>3. НАЦИОНАЛЬНАЯ БЕЗОПАСНОСТЬ И ПРАВООХРАНИТЕЛЬНАЯ ДЕЯТЕЛЬНОСТЬ</t>
  </si>
  <si>
    <t xml:space="preserve"> - инициативные платежи</t>
  </si>
  <si>
    <t>Защита населения и территорий от ЧС,пожарная беопасность</t>
  </si>
  <si>
    <t>-</t>
  </si>
  <si>
    <t>Массовый спорт</t>
  </si>
  <si>
    <t>14.ОБСЛУЖИВАНИЕ ДОЛГА</t>
  </si>
  <si>
    <t>15.МЕЖБЮДЖЕТНЫЕ ТРАНСФЕРТЫ</t>
  </si>
  <si>
    <t>13. СМИ</t>
  </si>
  <si>
    <t xml:space="preserve">Перечисления для осуществления возврата (зачета) излишне уплаченныхили излишне взысканных сумм налогов, иных платежей </t>
  </si>
  <si>
    <t>Другие вопросы в области жилищно-коммунального хозяйства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</si>
  <si>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</si>
  <si>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И.о.  начальника финансового управления Осинского </t>
  </si>
  <si>
    <t>муниципального района</t>
  </si>
  <si>
    <t>Э.В. Бохондоева</t>
  </si>
  <si>
    <t>Справка об исполнении консолидированного бюджета Осинского района на 01.07.2026 г.</t>
  </si>
  <si>
    <t>Сельское хозяйство и рыболвство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</si>
</sst>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0"/>
      <name val="Arial Cyr"/>
      <charset val="204"/>
    </font>
    <font>
      <b/>
      <sz val="13"/>
      <name val="Times New Roman"/>
      <family val="1"/>
    </font>
    <font>
      <sz val="13"/>
      <name val="Times New Roman"/>
      <family val="1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Arial Cyr"/>
      <charset val="204"/>
    </font>
    <font>
      <b/>
      <sz val="20"/>
      <name val="Times New Roman"/>
      <family val="1"/>
      <charset val="204"/>
    </font>
    <font>
      <sz val="13"/>
      <name val="Arial Cyr"/>
      <charset val="204"/>
    </font>
    <font>
      <sz val="13"/>
      <name val="Arial Cyr"/>
      <family val="2"/>
      <charset val="204"/>
    </font>
    <font>
      <i/>
      <sz val="13"/>
      <name val="Times New Roman"/>
      <family val="1"/>
      <charset val="204"/>
    </font>
    <font>
      <i/>
      <sz val="13"/>
      <name val="Times New Roman"/>
      <family val="1"/>
    </font>
    <font>
      <i/>
      <sz val="13"/>
      <name val="Arial Cyr"/>
      <charset val="204"/>
    </font>
    <font>
      <sz val="15"/>
      <name val="Times New Roman"/>
      <family val="1"/>
      <charset val="204"/>
    </font>
    <font>
      <sz val="15"/>
      <name val="Arial Cyr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</font>
    <font>
      <sz val="11"/>
      <name val="Times New Roman"/>
      <family val="1"/>
    </font>
    <font>
      <sz val="11"/>
      <name val="Arial Cyr"/>
      <charset val="204"/>
    </font>
    <font>
      <b/>
      <sz val="11"/>
      <name val="Times New Roman"/>
      <family val="1"/>
    </font>
    <font>
      <b/>
      <sz val="13"/>
      <name val="Arial Cyr"/>
      <family val="2"/>
      <charset val="204"/>
    </font>
    <font>
      <b/>
      <sz val="13"/>
      <name val="Arial Cyr"/>
      <charset val="204"/>
    </font>
    <font>
      <sz val="13"/>
      <color rgb="FFFF0000"/>
      <name val="Arial Cyr"/>
      <charset val="204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sz val="11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b/>
      <sz val="15"/>
      <color rgb="FFFF0000"/>
      <name val="Times New Roman"/>
      <family val="1"/>
      <charset val="204"/>
    </font>
    <font>
      <sz val="11"/>
      <color rgb="FFFF0000"/>
      <name val="Times New Roman"/>
      <family val="1"/>
    </font>
    <font>
      <sz val="13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7D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4" fontId="2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2" fillId="0" borderId="1" xfId="0" quotePrefix="1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1" xfId="0" quotePrefix="1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4" fillId="3" borderId="1" xfId="0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4" fontId="4" fillId="5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/>
    <xf numFmtId="49" fontId="4" fillId="6" borderId="1" xfId="0" applyNumberFormat="1" applyFont="1" applyFill="1" applyBorder="1"/>
    <xf numFmtId="4" fontId="4" fillId="6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0" fontId="5" fillId="2" borderId="1" xfId="0" applyFont="1" applyFill="1" applyBorder="1"/>
    <xf numFmtId="4" fontId="1" fillId="3" borderId="1" xfId="0" applyNumberFormat="1" applyFont="1" applyFill="1" applyBorder="1" applyAlignment="1">
      <alignment horizontal="center" vertical="center"/>
    </xf>
    <xf numFmtId="2" fontId="2" fillId="0" borderId="0" xfId="0" applyNumberFormat="1" applyFont="1"/>
    <xf numFmtId="3" fontId="2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9" fillId="0" borderId="0" xfId="0" applyFont="1"/>
    <xf numFmtId="0" fontId="4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0" xfId="0" applyFont="1"/>
    <xf numFmtId="1" fontId="4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49" fontId="2" fillId="0" borderId="0" xfId="0" applyNumberFormat="1" applyFont="1"/>
    <xf numFmtId="4" fontId="11" fillId="0" borderId="1" xfId="0" quotePrefix="1" applyNumberFormat="1" applyFont="1" applyBorder="1" applyAlignment="1">
      <alignment horizontal="center" vertical="center"/>
    </xf>
    <xf numFmtId="4" fontId="1" fillId="4" borderId="1" xfId="0" quotePrefix="1" applyNumberFormat="1" applyFont="1" applyFill="1" applyBorder="1" applyAlignment="1">
      <alignment horizontal="center" vertical="center"/>
    </xf>
    <xf numFmtId="4" fontId="10" fillId="0" borderId="1" xfId="0" quotePrefix="1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64" fontId="1" fillId="4" borderId="1" xfId="0" quotePrefix="1" applyNumberFormat="1" applyFont="1" applyFill="1" applyBorder="1" applyAlignment="1">
      <alignment horizontal="center" vertical="center"/>
    </xf>
    <xf numFmtId="0" fontId="13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17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17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4" fontId="8" fillId="0" borderId="0" xfId="0" applyNumberFormat="1" applyFont="1"/>
    <xf numFmtId="165" fontId="1" fillId="6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4" fontId="5" fillId="0" borderId="1" xfId="0" quotePrefix="1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4" fontId="5" fillId="0" borderId="3" xfId="0" quotePrefix="1" applyNumberFormat="1" applyFont="1" applyFill="1" applyBorder="1" applyAlignment="1">
      <alignment horizontal="center" vertical="center"/>
    </xf>
    <xf numFmtId="4" fontId="2" fillId="0" borderId="0" xfId="0" applyNumberFormat="1" applyFont="1"/>
    <xf numFmtId="4" fontId="4" fillId="4" borderId="1" xfId="0" quotePrefix="1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3" fontId="24" fillId="0" borderId="0" xfId="0" applyNumberFormat="1" applyFont="1" applyAlignment="1">
      <alignment vertical="center"/>
    </xf>
    <xf numFmtId="4" fontId="23" fillId="3" borderId="1" xfId="0" applyNumberFormat="1" applyFont="1" applyFill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 vertical="center"/>
    </xf>
    <xf numFmtId="4" fontId="5" fillId="5" borderId="1" xfId="0" quotePrefix="1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center" vertical="center"/>
    </xf>
    <xf numFmtId="4" fontId="2" fillId="0" borderId="1" xfId="0" quotePrefix="1" applyNumberFormat="1" applyFont="1" applyFill="1" applyBorder="1" applyAlignment="1">
      <alignment horizontal="center" vertical="center"/>
    </xf>
    <xf numFmtId="0" fontId="2" fillId="7" borderId="1" xfId="0" applyFont="1" applyFill="1" applyBorder="1"/>
    <xf numFmtId="164" fontId="10" fillId="0" borderId="0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left" vertical="center"/>
    </xf>
    <xf numFmtId="49" fontId="10" fillId="8" borderId="1" xfId="0" quotePrefix="1" applyNumberFormat="1" applyFont="1" applyFill="1" applyBorder="1" applyAlignment="1">
      <alignment horizontal="left" vertical="center"/>
    </xf>
    <xf numFmtId="4" fontId="10" fillId="8" borderId="1" xfId="0" quotePrefix="1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/>
    </xf>
    <xf numFmtId="4" fontId="10" fillId="8" borderId="1" xfId="0" applyNumberFormat="1" applyFont="1" applyFill="1" applyBorder="1" applyAlignment="1">
      <alignment horizontal="center" vertical="center"/>
    </xf>
    <xf numFmtId="165" fontId="10" fillId="8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1" xfId="0" quotePrefix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10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4" fontId="1" fillId="9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/>
    <xf numFmtId="4" fontId="4" fillId="9" borderId="1" xfId="0" applyNumberFormat="1" applyFont="1" applyFill="1" applyBorder="1" applyAlignment="1">
      <alignment horizontal="center" vertical="center"/>
    </xf>
    <xf numFmtId="4" fontId="1" fillId="9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16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" fillId="9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/>
    </xf>
    <xf numFmtId="4" fontId="4" fillId="10" borderId="1" xfId="0" applyNumberFormat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165" fontId="4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/>
    <xf numFmtId="49" fontId="2" fillId="10" borderId="1" xfId="0" applyNumberFormat="1" applyFont="1" applyFill="1" applyBorder="1"/>
    <xf numFmtId="4" fontId="29" fillId="0" borderId="1" xfId="0" applyNumberFormat="1" applyFont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6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4" fontId="4" fillId="4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9" fontId="10" fillId="5" borderId="1" xfId="0" quotePrefix="1" applyNumberFormat="1" applyFont="1" applyFill="1" applyBorder="1" applyAlignment="1">
      <alignment horizontal="left" vertical="center"/>
    </xf>
    <xf numFmtId="4" fontId="10" fillId="5" borderId="1" xfId="0" quotePrefix="1" applyNumberFormat="1" applyFont="1" applyFill="1" applyBorder="1" applyAlignment="1">
      <alignment horizontal="center" vertical="center"/>
    </xf>
    <xf numFmtId="4" fontId="10" fillId="5" borderId="1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center" vertical="center"/>
    </xf>
    <xf numFmtId="165" fontId="10" fillId="8" borderId="1" xfId="0" quotePrefix="1" applyNumberFormat="1" applyFont="1" applyFill="1" applyBorder="1" applyAlignment="1">
      <alignment horizontal="center" vertical="center"/>
    </xf>
    <xf numFmtId="4" fontId="2" fillId="11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CC"/>
      <color rgb="FFFEF7D0"/>
      <color rgb="FFF1D9F5"/>
      <color rgb="FFD5DCF9"/>
      <color rgb="FFE3FAD4"/>
      <color rgb="FFE5EAE4"/>
      <color rgb="FFFFCCFF"/>
      <color rgb="FFFF99FF"/>
      <color rgb="FFB4EAE5"/>
      <color rgb="FFFDF0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9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72" sqref="C72"/>
    </sheetView>
  </sheetViews>
  <sheetFormatPr defaultRowHeight="16.5" x14ac:dyDescent="0.25"/>
  <cols>
    <col min="1" max="1" width="63.42578125" style="17" bestFit="1" customWidth="1"/>
    <col min="2" max="3" width="19.28515625" style="17" customWidth="1"/>
    <col min="4" max="4" width="14.85546875" style="93" customWidth="1"/>
    <col min="5" max="6" width="19.28515625" style="17" customWidth="1"/>
    <col min="7" max="7" width="17.85546875" style="17" customWidth="1"/>
    <col min="8" max="8" width="19.28515625" style="17" customWidth="1"/>
    <col min="9" max="9" width="19.7109375" style="17" customWidth="1"/>
    <col min="10" max="10" width="18.85546875" style="17" customWidth="1"/>
    <col min="11" max="12" width="9.140625" style="17"/>
    <col min="13" max="13" width="16.7109375" style="17" customWidth="1"/>
    <col min="14" max="16384" width="9.140625" style="17"/>
  </cols>
  <sheetData>
    <row r="1" spans="1:31" ht="58.5" customHeight="1" x14ac:dyDescent="0.25">
      <c r="A1" s="174" t="s">
        <v>127</v>
      </c>
      <c r="B1" s="174"/>
      <c r="C1" s="174"/>
      <c r="D1" s="174"/>
      <c r="E1" s="174"/>
      <c r="F1" s="174"/>
      <c r="G1" s="174"/>
      <c r="H1" s="174"/>
      <c r="I1" s="174"/>
      <c r="J1" s="174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ht="17.25" customHeight="1" x14ac:dyDescent="0.25">
      <c r="A2" s="18"/>
      <c r="B2" s="164"/>
      <c r="C2" s="164"/>
      <c r="D2" s="18"/>
      <c r="E2" s="18"/>
      <c r="F2" s="164"/>
      <c r="G2" s="18"/>
      <c r="H2" s="164"/>
      <c r="I2" s="164"/>
      <c r="J2" s="19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5.5" customHeight="1" x14ac:dyDescent="0.25">
      <c r="A3" s="175" t="s">
        <v>10</v>
      </c>
      <c r="B3" s="175" t="s">
        <v>72</v>
      </c>
      <c r="C3" s="176"/>
      <c r="D3" s="176"/>
      <c r="E3" s="177" t="s">
        <v>75</v>
      </c>
      <c r="F3" s="178"/>
      <c r="G3" s="179"/>
      <c r="H3" s="177" t="s">
        <v>76</v>
      </c>
      <c r="I3" s="178"/>
      <c r="J3" s="179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31" ht="45.75" customHeight="1" x14ac:dyDescent="0.25">
      <c r="A4" s="175"/>
      <c r="B4" s="149" t="s">
        <v>77</v>
      </c>
      <c r="C4" s="150" t="s">
        <v>73</v>
      </c>
      <c r="D4" s="149" t="s">
        <v>74</v>
      </c>
      <c r="E4" s="149" t="s">
        <v>77</v>
      </c>
      <c r="F4" s="150" t="s">
        <v>73</v>
      </c>
      <c r="G4" s="149" t="s">
        <v>74</v>
      </c>
      <c r="H4" s="149" t="s">
        <v>77</v>
      </c>
      <c r="I4" s="150" t="s">
        <v>73</v>
      </c>
      <c r="J4" s="149" t="s">
        <v>74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31" ht="27" customHeight="1" x14ac:dyDescent="0.25">
      <c r="A5" s="20" t="s">
        <v>39</v>
      </c>
      <c r="B5" s="21">
        <f t="shared" ref="B5" si="0">B6+B20</f>
        <v>204906.80000000002</v>
      </c>
      <c r="C5" s="21">
        <f>C6+C20</f>
        <v>92630.2</v>
      </c>
      <c r="D5" s="68">
        <f>C5/B5*100</f>
        <v>45.20601561295183</v>
      </c>
      <c r="E5" s="9">
        <f>E6+E20</f>
        <v>175319.19999999998</v>
      </c>
      <c r="F5" s="9">
        <f>F6+F20</f>
        <v>82041.2</v>
      </c>
      <c r="G5" s="22">
        <f>F5/E5*100</f>
        <v>46.795331030486111</v>
      </c>
      <c r="H5" s="9">
        <f>H6+H20</f>
        <v>29587.599999999999</v>
      </c>
      <c r="I5" s="9">
        <f>I6+I20</f>
        <v>10589</v>
      </c>
      <c r="J5" s="22">
        <f>I5/H5*100</f>
        <v>35.788641187524505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31" ht="21.75" customHeight="1" x14ac:dyDescent="0.25">
      <c r="A6" s="20" t="s">
        <v>96</v>
      </c>
      <c r="B6" s="21">
        <f>B7+B9+B10+B15+B18</f>
        <v>182704.80000000002</v>
      </c>
      <c r="C6" s="29">
        <f t="shared" ref="B6:C38" si="1">F6+I6</f>
        <v>84378</v>
      </c>
      <c r="D6" s="68">
        <f>C6/B6*100</f>
        <v>46.182694707528206</v>
      </c>
      <c r="E6" s="21">
        <f>E7+E9+E10+E15+E18</f>
        <v>162993.29999999999</v>
      </c>
      <c r="F6" s="21">
        <f>F7+F9+F10+F15+F18+F19</f>
        <v>78098.5</v>
      </c>
      <c r="G6" s="22">
        <f t="shared" ref="G6:G63" si="2">F6/E6*100</f>
        <v>47.9151597028835</v>
      </c>
      <c r="H6" s="21">
        <f>H7+H9+H10+H15+H18+H19</f>
        <v>19711.5</v>
      </c>
      <c r="I6" s="21">
        <f>I7+I9+I10+I15+I18+I19</f>
        <v>6279.5</v>
      </c>
      <c r="J6" s="22">
        <f t="shared" ref="J6:J63" si="3">I6/H6*100</f>
        <v>31.857037769829795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31" ht="18.75" customHeight="1" x14ac:dyDescent="0.25">
      <c r="A7" s="159" t="s">
        <v>78</v>
      </c>
      <c r="B7" s="23">
        <f>E7+H7</f>
        <v>106277.7</v>
      </c>
      <c r="C7" s="23">
        <f t="shared" si="1"/>
        <v>49784.299999999996</v>
      </c>
      <c r="D7" s="24">
        <f t="shared" ref="D7:D34" si="4">C7/B7*100</f>
        <v>46.843599362801413</v>
      </c>
      <c r="E7" s="15">
        <f t="shared" ref="E7:F7" si="5">SUM(E8)</f>
        <v>100457.3</v>
      </c>
      <c r="F7" s="15">
        <f t="shared" si="5"/>
        <v>47191.1</v>
      </c>
      <c r="G7" s="24">
        <f t="shared" si="2"/>
        <v>46.976277483069914</v>
      </c>
      <c r="H7" s="15">
        <f>SUM(H8)</f>
        <v>5820.4</v>
      </c>
      <c r="I7" s="15">
        <f>SUM(I8)</f>
        <v>2593.1999999999998</v>
      </c>
      <c r="J7" s="24">
        <f t="shared" si="3"/>
        <v>44.553638925159781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31" ht="22.5" customHeight="1" x14ac:dyDescent="0.25">
      <c r="A8" s="25" t="s">
        <v>51</v>
      </c>
      <c r="B8" s="110">
        <f>E8+H8</f>
        <v>106277.7</v>
      </c>
      <c r="C8" s="110">
        <f>F8+I8</f>
        <v>49784.299999999996</v>
      </c>
      <c r="D8" s="125">
        <f t="shared" si="4"/>
        <v>46.843599362801413</v>
      </c>
      <c r="E8" s="12">
        <v>100457.3</v>
      </c>
      <c r="F8" s="171">
        <v>47191.1</v>
      </c>
      <c r="G8" s="125">
        <f t="shared" si="2"/>
        <v>46.976277483069914</v>
      </c>
      <c r="H8" s="12">
        <v>5820.4</v>
      </c>
      <c r="I8" s="5">
        <v>2593.1999999999998</v>
      </c>
      <c r="J8" s="24">
        <f t="shared" si="3"/>
        <v>44.553638925159781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31" ht="22.5" customHeight="1" x14ac:dyDescent="0.25">
      <c r="A9" s="159" t="s">
        <v>79</v>
      </c>
      <c r="B9" s="23">
        <f t="shared" si="1"/>
        <v>40544</v>
      </c>
      <c r="C9" s="23">
        <f t="shared" si="1"/>
        <v>18004.400000000001</v>
      </c>
      <c r="D9" s="24">
        <f t="shared" si="4"/>
        <v>44.407063930544602</v>
      </c>
      <c r="E9" s="15">
        <v>40544</v>
      </c>
      <c r="F9" s="15">
        <v>18004.400000000001</v>
      </c>
      <c r="G9" s="24">
        <f t="shared" si="2"/>
        <v>44.407063930544602</v>
      </c>
      <c r="H9" s="15">
        <v>0</v>
      </c>
      <c r="I9" s="15">
        <v>0</v>
      </c>
      <c r="J9" s="24" t="e">
        <f t="shared" si="3"/>
        <v>#DIV/0!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31" ht="16.5" customHeight="1" x14ac:dyDescent="0.25">
      <c r="A10" s="159" t="s">
        <v>80</v>
      </c>
      <c r="B10" s="23">
        <f t="shared" si="1"/>
        <v>12631.2</v>
      </c>
      <c r="C10" s="23">
        <f t="shared" si="1"/>
        <v>8425.4000000000015</v>
      </c>
      <c r="D10" s="24">
        <f t="shared" si="4"/>
        <v>66.703084425866123</v>
      </c>
      <c r="E10" s="15">
        <f>SUM(E11:E14)</f>
        <v>11552</v>
      </c>
      <c r="F10" s="15">
        <f>SUM(F11:F14)</f>
        <v>7546.0000000000009</v>
      </c>
      <c r="G10" s="24">
        <f t="shared" si="2"/>
        <v>65.322022160664829</v>
      </c>
      <c r="H10" s="15">
        <f>H11+H12+H13+H14</f>
        <v>1079.2</v>
      </c>
      <c r="I10" s="15">
        <f>SUM(I11:I14)</f>
        <v>879.4</v>
      </c>
      <c r="J10" s="24">
        <f t="shared" si="3"/>
        <v>81.486286137879901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31" ht="33" customHeight="1" x14ac:dyDescent="0.25">
      <c r="A11" s="147" t="s">
        <v>70</v>
      </c>
      <c r="B11" s="110">
        <f t="shared" si="1"/>
        <v>9672</v>
      </c>
      <c r="C11" s="110">
        <f t="shared" si="1"/>
        <v>4297.1000000000004</v>
      </c>
      <c r="D11" s="125">
        <f t="shared" si="4"/>
        <v>44.4282464846981</v>
      </c>
      <c r="E11" s="11">
        <v>9672</v>
      </c>
      <c r="F11" s="2">
        <v>4297.1000000000004</v>
      </c>
      <c r="G11" s="125">
        <f t="shared" si="2"/>
        <v>44.4282464846981</v>
      </c>
      <c r="H11" s="11">
        <v>0</v>
      </c>
      <c r="I11" s="2">
        <v>0</v>
      </c>
      <c r="J11" s="24"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31" ht="19.5" customHeight="1" x14ac:dyDescent="0.25">
      <c r="A12" s="25" t="s">
        <v>13</v>
      </c>
      <c r="B12" s="110">
        <f t="shared" si="1"/>
        <v>0</v>
      </c>
      <c r="C12" s="110">
        <f>F12+I12</f>
        <v>-0.9</v>
      </c>
      <c r="D12" s="125">
        <v>0</v>
      </c>
      <c r="E12" s="11">
        <v>0</v>
      </c>
      <c r="F12" s="2">
        <v>-0.9</v>
      </c>
      <c r="G12" s="125">
        <v>0</v>
      </c>
      <c r="H12" s="11">
        <v>0</v>
      </c>
      <c r="I12" s="2">
        <v>0</v>
      </c>
      <c r="J12" s="24">
        <v>0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31" ht="22.5" customHeight="1" x14ac:dyDescent="0.25">
      <c r="A13" s="25" t="s">
        <v>14</v>
      </c>
      <c r="B13" s="110">
        <f t="shared" si="1"/>
        <v>2639.2</v>
      </c>
      <c r="C13" s="110">
        <f t="shared" si="1"/>
        <v>2931.4</v>
      </c>
      <c r="D13" s="125">
        <f t="shared" si="4"/>
        <v>111.07153682934224</v>
      </c>
      <c r="E13" s="2">
        <v>1560</v>
      </c>
      <c r="F13" s="5">
        <v>2052</v>
      </c>
      <c r="G13" s="125">
        <f t="shared" si="2"/>
        <v>131.53846153846155</v>
      </c>
      <c r="H13" s="2">
        <v>1079.2</v>
      </c>
      <c r="I13" s="5">
        <v>879.4</v>
      </c>
      <c r="J13" s="24">
        <f t="shared" si="3"/>
        <v>81.486286137879901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31" ht="40.5" customHeight="1" x14ac:dyDescent="0.25">
      <c r="A14" s="147" t="s">
        <v>68</v>
      </c>
      <c r="B14" s="110">
        <f t="shared" si="1"/>
        <v>320</v>
      </c>
      <c r="C14" s="110">
        <f t="shared" si="1"/>
        <v>1197.8</v>
      </c>
      <c r="D14" s="125">
        <f t="shared" si="4"/>
        <v>374.3125</v>
      </c>
      <c r="E14" s="2">
        <v>320</v>
      </c>
      <c r="F14" s="5">
        <v>1197.8</v>
      </c>
      <c r="G14" s="125">
        <f t="shared" si="2"/>
        <v>374.3125</v>
      </c>
      <c r="H14" s="2">
        <v>0</v>
      </c>
      <c r="I14" s="5">
        <v>0</v>
      </c>
      <c r="J14" s="24">
        <v>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31" ht="20.25" customHeight="1" x14ac:dyDescent="0.25">
      <c r="A15" s="159" t="s">
        <v>81</v>
      </c>
      <c r="B15" s="23">
        <f t="shared" si="1"/>
        <v>12806.9</v>
      </c>
      <c r="C15" s="23">
        <f t="shared" si="1"/>
        <v>2806.8999999999996</v>
      </c>
      <c r="D15" s="24">
        <f t="shared" si="4"/>
        <v>21.917091567826716</v>
      </c>
      <c r="E15" s="15">
        <f>E16+E17</f>
        <v>0</v>
      </c>
      <c r="F15" s="15">
        <f>F16+F17</f>
        <v>0</v>
      </c>
      <c r="G15" s="125" t="e">
        <f t="shared" si="2"/>
        <v>#DIV/0!</v>
      </c>
      <c r="H15" s="15">
        <f>H16+H17</f>
        <v>12806.9</v>
      </c>
      <c r="I15" s="15">
        <f>I16+I17</f>
        <v>2806.8999999999996</v>
      </c>
      <c r="J15" s="24">
        <f t="shared" si="3"/>
        <v>21.917091567826716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31" x14ac:dyDescent="0.25">
      <c r="A16" s="25" t="s">
        <v>52</v>
      </c>
      <c r="B16" s="110">
        <f t="shared" si="1"/>
        <v>2441.4</v>
      </c>
      <c r="C16" s="110">
        <f t="shared" si="1"/>
        <v>378.2</v>
      </c>
      <c r="D16" s="125">
        <f>C16/B16*100</f>
        <v>15.49111165724584</v>
      </c>
      <c r="E16" s="10"/>
      <c r="F16" s="4"/>
      <c r="G16" s="125">
        <v>0</v>
      </c>
      <c r="H16" s="10">
        <v>2441.4</v>
      </c>
      <c r="I16" s="4">
        <v>378.2</v>
      </c>
      <c r="J16" s="24">
        <f t="shared" si="3"/>
        <v>15.49111165724584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ht="15.75" customHeight="1" x14ac:dyDescent="0.25">
      <c r="A17" s="25" t="s">
        <v>50</v>
      </c>
      <c r="B17" s="110">
        <f t="shared" si="1"/>
        <v>10365.5</v>
      </c>
      <c r="C17" s="110">
        <f t="shared" si="1"/>
        <v>2428.6999999999998</v>
      </c>
      <c r="D17" s="125">
        <f t="shared" si="4"/>
        <v>23.43061116202788</v>
      </c>
      <c r="E17" s="3"/>
      <c r="F17" s="4"/>
      <c r="G17" s="125" t="e">
        <f t="shared" si="2"/>
        <v>#DIV/0!</v>
      </c>
      <c r="H17" s="3">
        <v>10365.5</v>
      </c>
      <c r="I17" s="4">
        <v>2428.6999999999998</v>
      </c>
      <c r="J17" s="24">
        <f t="shared" si="3"/>
        <v>23.43061116202788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ht="21" customHeight="1" x14ac:dyDescent="0.25">
      <c r="A18" s="159" t="s">
        <v>82</v>
      </c>
      <c r="B18" s="23">
        <f t="shared" si="1"/>
        <v>10445</v>
      </c>
      <c r="C18" s="23">
        <f t="shared" si="1"/>
        <v>5357</v>
      </c>
      <c r="D18" s="24">
        <f t="shared" si="4"/>
        <v>51.287697462900908</v>
      </c>
      <c r="E18" s="163">
        <v>10440</v>
      </c>
      <c r="F18" s="23">
        <v>5357</v>
      </c>
      <c r="G18" s="24">
        <f t="shared" si="2"/>
        <v>51.312260536398469</v>
      </c>
      <c r="H18" s="163">
        <v>5</v>
      </c>
      <c r="I18" s="23">
        <v>0</v>
      </c>
      <c r="J18" s="24">
        <f t="shared" si="3"/>
        <v>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1" customHeight="1" x14ac:dyDescent="0.25">
      <c r="A19" s="159" t="s">
        <v>83</v>
      </c>
      <c r="B19" s="23">
        <f t="shared" si="1"/>
        <v>0</v>
      </c>
      <c r="C19" s="23">
        <f>F19+I19</f>
        <v>0</v>
      </c>
      <c r="D19" s="24">
        <v>0</v>
      </c>
      <c r="E19" s="15">
        <v>0</v>
      </c>
      <c r="F19" s="15">
        <v>0</v>
      </c>
      <c r="G19" s="24">
        <v>0</v>
      </c>
      <c r="H19" s="15">
        <v>0</v>
      </c>
      <c r="I19" s="15">
        <v>0</v>
      </c>
      <c r="J19" s="24">
        <v>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ht="17.25" customHeight="1" x14ac:dyDescent="0.25">
      <c r="A20" s="28" t="s">
        <v>95</v>
      </c>
      <c r="B20" s="29">
        <f t="shared" ref="B20:C20" si="6">B21+B25+B28+B34+B35</f>
        <v>22202</v>
      </c>
      <c r="C20" s="29">
        <f t="shared" si="6"/>
        <v>8252.1999999999989</v>
      </c>
      <c r="D20" s="68">
        <f>C20/B20*100</f>
        <v>37.168723538419954</v>
      </c>
      <c r="E20" s="29">
        <f>E21+E25+E28+E34+E35</f>
        <v>12325.899999999998</v>
      </c>
      <c r="F20" s="29">
        <f>F21+F25+F28+F34+F35</f>
        <v>3942.7000000000003</v>
      </c>
      <c r="G20" s="22">
        <f t="shared" si="2"/>
        <v>31.987116559439887</v>
      </c>
      <c r="H20" s="29">
        <f t="shared" ref="H20:I20" si="7">H21+H25+H28+H34+H35</f>
        <v>9876.1</v>
      </c>
      <c r="I20" s="29">
        <f t="shared" si="7"/>
        <v>4309.5</v>
      </c>
      <c r="J20" s="22">
        <f t="shared" si="3"/>
        <v>43.635645649598523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ht="38.25" customHeight="1" x14ac:dyDescent="0.25">
      <c r="A21" s="161" t="s">
        <v>84</v>
      </c>
      <c r="B21" s="23">
        <f t="shared" si="1"/>
        <v>12169.2</v>
      </c>
      <c r="C21" s="23">
        <f t="shared" si="1"/>
        <v>3595.9</v>
      </c>
      <c r="D21" s="24">
        <f>C21/B21*100</f>
        <v>29.549189757749073</v>
      </c>
      <c r="E21" s="15">
        <f>SUM(E22:E24)</f>
        <v>7136.9</v>
      </c>
      <c r="F21" s="15">
        <f>SUM(F22:F24)</f>
        <v>2324.5</v>
      </c>
      <c r="G21" s="24">
        <f t="shared" si="2"/>
        <v>32.570163516372659</v>
      </c>
      <c r="H21" s="15">
        <f>SUM(H22:H24)</f>
        <v>5032.3</v>
      </c>
      <c r="I21" s="15">
        <f>SUM(I22:I24)</f>
        <v>1271.4000000000001</v>
      </c>
      <c r="J21" s="24">
        <f t="shared" si="3"/>
        <v>25.264789460087833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22.5" customHeight="1" x14ac:dyDescent="0.25">
      <c r="A22" s="27" t="s">
        <v>53</v>
      </c>
      <c r="B22" s="110">
        <f t="shared" si="1"/>
        <v>10451.9</v>
      </c>
      <c r="C22" s="110">
        <f t="shared" si="1"/>
        <v>2676.1</v>
      </c>
      <c r="D22" s="125">
        <f t="shared" si="4"/>
        <v>25.603957175250429</v>
      </c>
      <c r="E22" s="10">
        <f>3324.1+2452.8</f>
        <v>5776.9</v>
      </c>
      <c r="F22" s="1">
        <f>337.7+0.1+1193.6</f>
        <v>1531.3999999999999</v>
      </c>
      <c r="G22" s="127">
        <f t="shared" si="2"/>
        <v>26.509027332998663</v>
      </c>
      <c r="H22" s="10">
        <v>4675</v>
      </c>
      <c r="I22" s="1">
        <v>1144.7</v>
      </c>
      <c r="J22" s="24">
        <f t="shared" si="3"/>
        <v>24.485561497326206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ht="22.5" customHeight="1" x14ac:dyDescent="0.25">
      <c r="A23" s="27" t="s">
        <v>54</v>
      </c>
      <c r="B23" s="110">
        <f t="shared" si="1"/>
        <v>987.3</v>
      </c>
      <c r="C23" s="110">
        <f t="shared" si="1"/>
        <v>441.7</v>
      </c>
      <c r="D23" s="125">
        <f t="shared" si="4"/>
        <v>44.738174820216756</v>
      </c>
      <c r="E23" s="10">
        <v>630</v>
      </c>
      <c r="F23" s="1">
        <v>315</v>
      </c>
      <c r="G23" s="127">
        <f t="shared" si="2"/>
        <v>50</v>
      </c>
      <c r="H23" s="111">
        <v>357.3</v>
      </c>
      <c r="I23" s="1">
        <v>126.7</v>
      </c>
      <c r="J23" s="24">
        <f t="shared" si="3"/>
        <v>35.460397425132939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ht="48" customHeight="1" x14ac:dyDescent="0.25">
      <c r="A24" s="30" t="s">
        <v>123</v>
      </c>
      <c r="B24" s="110">
        <f>E24+H24</f>
        <v>730</v>
      </c>
      <c r="C24" s="110">
        <f t="shared" si="1"/>
        <v>478.1</v>
      </c>
      <c r="D24" s="125">
        <f t="shared" si="4"/>
        <v>65.493150684931507</v>
      </c>
      <c r="E24" s="10">
        <v>730</v>
      </c>
      <c r="F24" s="1">
        <v>478.1</v>
      </c>
      <c r="G24" s="127">
        <f t="shared" si="2"/>
        <v>65.493150684931507</v>
      </c>
      <c r="H24" s="10"/>
      <c r="I24" s="1"/>
      <c r="J24" s="24">
        <v>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36" customHeight="1" x14ac:dyDescent="0.25">
      <c r="A25" s="162" t="s">
        <v>85</v>
      </c>
      <c r="B25" s="23">
        <f>E25+H25</f>
        <v>1191.4000000000001</v>
      </c>
      <c r="C25" s="23">
        <f t="shared" si="1"/>
        <v>487.90000000000003</v>
      </c>
      <c r="D25" s="24">
        <f t="shared" si="4"/>
        <v>40.951821386603996</v>
      </c>
      <c r="E25" s="15">
        <f>SUM(E26:E27)</f>
        <v>208.4</v>
      </c>
      <c r="F25" s="15">
        <f>SUM(F26:F27)</f>
        <v>63.3</v>
      </c>
      <c r="G25" s="24">
        <f t="shared" si="2"/>
        <v>30.374280230326296</v>
      </c>
      <c r="H25" s="15">
        <f>SUM(H26:H27)</f>
        <v>983</v>
      </c>
      <c r="I25" s="15">
        <f>SUM(I26:I27)</f>
        <v>424.6</v>
      </c>
      <c r="J25" s="24">
        <f t="shared" si="3"/>
        <v>43.194303153611393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24.75" customHeight="1" x14ac:dyDescent="0.25">
      <c r="A26" s="27" t="s">
        <v>92</v>
      </c>
      <c r="B26" s="110">
        <f t="shared" si="1"/>
        <v>660</v>
      </c>
      <c r="C26" s="110">
        <f t="shared" si="1"/>
        <v>354.8</v>
      </c>
      <c r="D26" s="125">
        <f t="shared" si="4"/>
        <v>53.757575757575758</v>
      </c>
      <c r="E26" s="3">
        <v>0</v>
      </c>
      <c r="F26" s="1">
        <v>0</v>
      </c>
      <c r="G26" s="127" t="e">
        <f t="shared" si="2"/>
        <v>#DIV/0!</v>
      </c>
      <c r="H26" s="70">
        <v>660</v>
      </c>
      <c r="I26" s="173">
        <v>354.8</v>
      </c>
      <c r="J26" s="24">
        <f t="shared" si="3"/>
        <v>53.757575757575758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19.5" customHeight="1" x14ac:dyDescent="0.25">
      <c r="A27" s="30" t="s">
        <v>93</v>
      </c>
      <c r="B27" s="110">
        <f t="shared" si="1"/>
        <v>531.4</v>
      </c>
      <c r="C27" s="110">
        <f t="shared" si="1"/>
        <v>133.1</v>
      </c>
      <c r="D27" s="125">
        <f t="shared" si="4"/>
        <v>25.047045540082802</v>
      </c>
      <c r="E27" s="10">
        <v>208.4</v>
      </c>
      <c r="F27" s="1">
        <v>63.3</v>
      </c>
      <c r="G27" s="127">
        <f t="shared" si="2"/>
        <v>30.374280230326296</v>
      </c>
      <c r="H27" s="111">
        <v>323</v>
      </c>
      <c r="I27" s="1">
        <v>69.8</v>
      </c>
      <c r="J27" s="24">
        <f t="shared" si="3"/>
        <v>21.609907120743031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34.5" customHeight="1" x14ac:dyDescent="0.25">
      <c r="A28" s="161" t="s">
        <v>86</v>
      </c>
      <c r="B28" s="96">
        <f>SUM(B29:B33)</f>
        <v>4053.2000000000003</v>
      </c>
      <c r="C28" s="96">
        <f>SUM(C29:C33)</f>
        <v>1715.5</v>
      </c>
      <c r="D28" s="87">
        <f t="shared" si="4"/>
        <v>42.324583045494911</v>
      </c>
      <c r="E28" s="96">
        <f>SUM(E29:E33)</f>
        <v>641.9</v>
      </c>
      <c r="F28" s="96">
        <f>SUM(F29:F33)</f>
        <v>280.89999999999998</v>
      </c>
      <c r="G28" s="24">
        <f t="shared" si="2"/>
        <v>43.760710391026635</v>
      </c>
      <c r="H28" s="96">
        <f>SUM(H29:H33)</f>
        <v>3411.3</v>
      </c>
      <c r="I28" s="96">
        <f>SUM(I29:I33)</f>
        <v>1434.6000000000001</v>
      </c>
      <c r="J28" s="24">
        <f t="shared" si="3"/>
        <v>42.054348781989269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ht="19.5" hidden="1" customHeight="1" x14ac:dyDescent="0.25">
      <c r="A29" s="30" t="s">
        <v>107</v>
      </c>
      <c r="B29" s="26">
        <f t="shared" si="1"/>
        <v>0</v>
      </c>
      <c r="C29" s="26">
        <f t="shared" si="1"/>
        <v>0</v>
      </c>
      <c r="D29" s="133">
        <v>0</v>
      </c>
      <c r="E29" s="72">
        <v>0</v>
      </c>
      <c r="F29" s="94">
        <v>0</v>
      </c>
      <c r="G29" s="22">
        <v>0</v>
      </c>
      <c r="H29" s="72">
        <v>0</v>
      </c>
      <c r="I29" s="94">
        <v>0</v>
      </c>
      <c r="J29" s="22" t="e">
        <f t="shared" si="3"/>
        <v>#DIV/0!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22.5" customHeight="1" x14ac:dyDescent="0.25">
      <c r="A30" s="30" t="s">
        <v>37</v>
      </c>
      <c r="B30" s="110">
        <f t="shared" si="1"/>
        <v>1243.9000000000001</v>
      </c>
      <c r="C30" s="110">
        <f t="shared" si="1"/>
        <v>389.5</v>
      </c>
      <c r="D30" s="125">
        <f t="shared" si="4"/>
        <v>31.312806495699007</v>
      </c>
      <c r="E30" s="10">
        <v>371.9</v>
      </c>
      <c r="F30" s="173">
        <v>135.6</v>
      </c>
      <c r="G30" s="127">
        <f t="shared" si="2"/>
        <v>36.461414358698576</v>
      </c>
      <c r="H30" s="10">
        <v>872</v>
      </c>
      <c r="I30" s="1">
        <v>253.9</v>
      </c>
      <c r="J30" s="24">
        <v>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22.5" customHeight="1" x14ac:dyDescent="0.25">
      <c r="A31" s="30" t="s">
        <v>38</v>
      </c>
      <c r="B31" s="110">
        <f t="shared" si="1"/>
        <v>2809.3</v>
      </c>
      <c r="C31" s="110">
        <f t="shared" si="1"/>
        <v>1326</v>
      </c>
      <c r="D31" s="125">
        <f t="shared" si="4"/>
        <v>47.20037019898195</v>
      </c>
      <c r="E31" s="10">
        <v>270</v>
      </c>
      <c r="F31" s="173">
        <v>145.30000000000001</v>
      </c>
      <c r="G31" s="127">
        <f t="shared" si="2"/>
        <v>53.814814814814817</v>
      </c>
      <c r="H31" s="111">
        <v>2539.3000000000002</v>
      </c>
      <c r="I31" s="173">
        <v>1180.7</v>
      </c>
      <c r="J31" s="24">
        <f t="shared" si="3"/>
        <v>46.497066120584414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36.75" customHeight="1" x14ac:dyDescent="0.25">
      <c r="A32" s="30" t="s">
        <v>109</v>
      </c>
      <c r="B32" s="110">
        <f t="shared" si="1"/>
        <v>0</v>
      </c>
      <c r="C32" s="110">
        <f t="shared" si="1"/>
        <v>0</v>
      </c>
      <c r="D32" s="125"/>
      <c r="E32" s="10"/>
      <c r="F32" s="1"/>
      <c r="G32" s="127" t="e">
        <f t="shared" si="2"/>
        <v>#DIV/0!</v>
      </c>
      <c r="H32" s="10"/>
      <c r="I32" s="1"/>
      <c r="J32" s="24">
        <v>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18" customHeight="1" x14ac:dyDescent="0.25">
      <c r="A33" s="145" t="s">
        <v>112</v>
      </c>
      <c r="B33" s="110">
        <v>0</v>
      </c>
      <c r="C33" s="110">
        <v>0</v>
      </c>
      <c r="D33" s="125">
        <v>0</v>
      </c>
      <c r="E33" s="10"/>
      <c r="F33" s="1"/>
      <c r="G33" s="127" t="e">
        <f t="shared" si="2"/>
        <v>#DIV/0!</v>
      </c>
      <c r="H33" s="10"/>
      <c r="I33" s="1"/>
      <c r="J33" s="24">
        <v>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ht="21" customHeight="1" x14ac:dyDescent="0.25">
      <c r="A34" s="159" t="s">
        <v>94</v>
      </c>
      <c r="B34" s="23">
        <f t="shared" si="1"/>
        <v>4783.2</v>
      </c>
      <c r="C34" s="23">
        <f t="shared" si="1"/>
        <v>2462.5</v>
      </c>
      <c r="D34" s="87">
        <f t="shared" si="4"/>
        <v>51.48227128282322</v>
      </c>
      <c r="E34" s="15">
        <v>4338.7</v>
      </c>
      <c r="F34" s="15">
        <v>1283.5999999999999</v>
      </c>
      <c r="G34" s="24">
        <f>F34/E34*100</f>
        <v>29.584898702376289</v>
      </c>
      <c r="H34" s="15">
        <v>444.5</v>
      </c>
      <c r="I34" s="15">
        <v>1178.9000000000001</v>
      </c>
      <c r="J34" s="24">
        <f t="shared" si="3"/>
        <v>265.21934758155237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21" customHeight="1" x14ac:dyDescent="0.25">
      <c r="A35" s="159" t="s">
        <v>87</v>
      </c>
      <c r="B35" s="23">
        <f>E35+H35</f>
        <v>5</v>
      </c>
      <c r="C35" s="23">
        <f>F35+I35</f>
        <v>-9.6</v>
      </c>
      <c r="D35" s="87">
        <f>C35/B35*100</f>
        <v>-192</v>
      </c>
      <c r="E35" s="15">
        <f>E36+E37+E38</f>
        <v>0</v>
      </c>
      <c r="F35" s="15">
        <f>F36+F37+F38</f>
        <v>-9.6</v>
      </c>
      <c r="G35" s="24" t="e">
        <f t="shared" si="2"/>
        <v>#DIV/0!</v>
      </c>
      <c r="H35" s="15">
        <f>H36+H37+H38</f>
        <v>5</v>
      </c>
      <c r="I35" s="15">
        <f>I36+I37+I38</f>
        <v>0</v>
      </c>
      <c r="J35" s="24">
        <f t="shared" si="3"/>
        <v>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2.5" customHeight="1" x14ac:dyDescent="0.25">
      <c r="A36" s="31" t="s">
        <v>24</v>
      </c>
      <c r="B36" s="110">
        <f t="shared" si="1"/>
        <v>0</v>
      </c>
      <c r="C36" s="110">
        <f t="shared" si="1"/>
        <v>-1161.8</v>
      </c>
      <c r="D36" s="125"/>
      <c r="E36" s="13">
        <v>0</v>
      </c>
      <c r="F36" s="5">
        <v>-9.6</v>
      </c>
      <c r="G36" s="125">
        <v>0</v>
      </c>
      <c r="H36" s="13"/>
      <c r="I36" s="5">
        <v>-1152.2</v>
      </c>
      <c r="J36" s="24" t="e">
        <f t="shared" si="3"/>
        <v>#DIV/0!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22.5" customHeight="1" x14ac:dyDescent="0.25">
      <c r="A37" s="31" t="s">
        <v>23</v>
      </c>
      <c r="B37" s="110">
        <f t="shared" si="1"/>
        <v>5</v>
      </c>
      <c r="C37" s="110">
        <f t="shared" si="1"/>
        <v>1152.2</v>
      </c>
      <c r="D37" s="125">
        <f>C37/B37*100</f>
        <v>23044</v>
      </c>
      <c r="E37" s="13"/>
      <c r="F37" s="6"/>
      <c r="G37" s="125">
        <v>0</v>
      </c>
      <c r="H37" s="13">
        <v>5</v>
      </c>
      <c r="I37" s="6">
        <v>1152.2</v>
      </c>
      <c r="J37" s="24">
        <f t="shared" si="3"/>
        <v>23044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22.5" customHeight="1" x14ac:dyDescent="0.25">
      <c r="A38" s="31" t="s">
        <v>114</v>
      </c>
      <c r="B38" s="110">
        <f t="shared" si="1"/>
        <v>0</v>
      </c>
      <c r="C38" s="110">
        <f t="shared" si="1"/>
        <v>0</v>
      </c>
      <c r="D38" s="125"/>
      <c r="E38" s="13">
        <v>0</v>
      </c>
      <c r="F38" s="6">
        <v>0</v>
      </c>
      <c r="G38" s="24" t="e">
        <f t="shared" ref="G38:G39" si="8">F38/E38*100</f>
        <v>#DIV/0!</v>
      </c>
      <c r="H38" s="13">
        <v>0</v>
      </c>
      <c r="I38" s="6">
        <v>0</v>
      </c>
      <c r="J38" s="24" t="e">
        <f t="shared" si="3"/>
        <v>#DIV/0!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26.25" customHeight="1" x14ac:dyDescent="0.25">
      <c r="A39" s="160" t="s">
        <v>11</v>
      </c>
      <c r="B39" s="29">
        <f>B40+B48+B45+B47</f>
        <v>1618879.2</v>
      </c>
      <c r="C39" s="29">
        <f>C40+C45+C48+C47+C46</f>
        <v>935894.5</v>
      </c>
      <c r="D39" s="133">
        <f>C39/B39*100</f>
        <v>57.811262260951899</v>
      </c>
      <c r="E39" s="29">
        <f>E40+E45+E48+E47</f>
        <v>1599567.7</v>
      </c>
      <c r="F39" s="29">
        <f>F40+F45+F48+F47+F46</f>
        <v>928621.4</v>
      </c>
      <c r="G39" s="68">
        <f t="shared" si="8"/>
        <v>58.054523106461829</v>
      </c>
      <c r="H39" s="29">
        <f>H40+H48+H45+H47</f>
        <v>237428.69999999998</v>
      </c>
      <c r="I39" s="29">
        <f>I40+I45+I48+I47+I46</f>
        <v>100459.29999999999</v>
      </c>
      <c r="J39" s="133">
        <f t="shared" si="3"/>
        <v>42.311354945716332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ht="22.5" customHeight="1" x14ac:dyDescent="0.25">
      <c r="A40" s="160" t="s">
        <v>88</v>
      </c>
      <c r="B40" s="158">
        <f>SUM(B41:B44)</f>
        <v>1618779.2</v>
      </c>
      <c r="C40" s="158">
        <f>SUM(C41:C44)</f>
        <v>936052.9</v>
      </c>
      <c r="D40" s="68">
        <f t="shared" ref="D40:D53" si="9">C40/B40*100</f>
        <v>57.82461870031441</v>
      </c>
      <c r="E40" s="158">
        <f>SUM(E41:E44)</f>
        <v>1599567.7</v>
      </c>
      <c r="F40" s="158">
        <f>SUM(F41:F44)</f>
        <v>928621.4</v>
      </c>
      <c r="G40" s="68">
        <f t="shared" si="2"/>
        <v>58.054523106461829</v>
      </c>
      <c r="H40" s="158">
        <f>SUM(H41:H44)</f>
        <v>237328.69999999998</v>
      </c>
      <c r="I40" s="158">
        <f>SUM(I41:I44)</f>
        <v>100617.69999999998</v>
      </c>
      <c r="J40" s="68">
        <f t="shared" si="3"/>
        <v>42.395925987880936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22.5" customHeight="1" x14ac:dyDescent="0.25">
      <c r="A41" s="155" t="s">
        <v>41</v>
      </c>
      <c r="B41" s="110">
        <f>E41</f>
        <v>329119.59999999998</v>
      </c>
      <c r="C41" s="110">
        <f>F41</f>
        <v>154429.29999999999</v>
      </c>
      <c r="D41" s="142">
        <f t="shared" si="9"/>
        <v>46.921939623164342</v>
      </c>
      <c r="E41" s="2">
        <v>329119.59999999998</v>
      </c>
      <c r="F41" s="5">
        <v>154429.29999999999</v>
      </c>
      <c r="G41" s="141">
        <f t="shared" si="2"/>
        <v>46.921939623164342</v>
      </c>
      <c r="H41" s="2">
        <v>190907</v>
      </c>
      <c r="I41" s="5">
        <v>89500.2</v>
      </c>
      <c r="J41" s="141">
        <f t="shared" si="3"/>
        <v>46.881570607678078</v>
      </c>
      <c r="K41" s="16"/>
      <c r="L41" s="16"/>
      <c r="M41" s="33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22.5" customHeight="1" x14ac:dyDescent="0.25">
      <c r="A42" s="155" t="s">
        <v>42</v>
      </c>
      <c r="B42" s="110">
        <f>E42+H42</f>
        <v>189842.59999999998</v>
      </c>
      <c r="C42" s="110">
        <f>F42+I42</f>
        <v>55166.7</v>
      </c>
      <c r="D42" s="142">
        <f t="shared" si="9"/>
        <v>29.059178498398147</v>
      </c>
      <c r="E42" s="2">
        <v>165588.79999999999</v>
      </c>
      <c r="F42" s="5">
        <v>49857.5</v>
      </c>
      <c r="G42" s="141">
        <f t="shared" si="2"/>
        <v>30.109222362865122</v>
      </c>
      <c r="H42" s="2">
        <v>24253.8</v>
      </c>
      <c r="I42" s="5">
        <v>5309.2</v>
      </c>
      <c r="J42" s="141">
        <f t="shared" si="3"/>
        <v>21.890178033957568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22.5" customHeight="1" x14ac:dyDescent="0.25">
      <c r="A43" s="155" t="s">
        <v>43</v>
      </c>
      <c r="B43" s="110">
        <f t="shared" ref="B43" si="10">E43+H43</f>
        <v>1028233.8</v>
      </c>
      <c r="C43" s="110">
        <f>F43+I43</f>
        <v>688228.6</v>
      </c>
      <c r="D43" s="142">
        <f t="shared" si="9"/>
        <v>66.933084673933109</v>
      </c>
      <c r="E43" s="2">
        <v>1023578.9</v>
      </c>
      <c r="F43" s="5">
        <v>686175.7</v>
      </c>
      <c r="G43" s="141">
        <f t="shared" si="2"/>
        <v>67.036913324414954</v>
      </c>
      <c r="H43" s="2">
        <v>4654.8999999999996</v>
      </c>
      <c r="I43" s="5">
        <v>2052.9</v>
      </c>
      <c r="J43" s="141">
        <f t="shared" si="3"/>
        <v>44.101914112011002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8" customHeight="1" x14ac:dyDescent="0.25">
      <c r="A44" s="155" t="s">
        <v>44</v>
      </c>
      <c r="B44" s="110">
        <f>E44+H44-27210.2</f>
        <v>71583.199999999997</v>
      </c>
      <c r="C44" s="110">
        <f>F44+I44-3686</f>
        <v>38228.300000000003</v>
      </c>
      <c r="D44" s="142">
        <f t="shared" si="9"/>
        <v>53.404010996993712</v>
      </c>
      <c r="E44" s="2">
        <v>81280.399999999994</v>
      </c>
      <c r="F44" s="5">
        <v>38158.9</v>
      </c>
      <c r="G44" s="141">
        <f t="shared" si="2"/>
        <v>46.947234511641192</v>
      </c>
      <c r="H44" s="2">
        <v>17513</v>
      </c>
      <c r="I44" s="5">
        <v>3755.4</v>
      </c>
      <c r="J44" s="141">
        <f t="shared" si="3"/>
        <v>21.443499114943183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18" customHeight="1" x14ac:dyDescent="0.25">
      <c r="A45" s="159" t="s">
        <v>89</v>
      </c>
      <c r="B45" s="23">
        <f>E45+H45</f>
        <v>100</v>
      </c>
      <c r="C45" s="23">
        <f>F45+I45</f>
        <v>0</v>
      </c>
      <c r="D45" s="24">
        <f t="shared" si="9"/>
        <v>0</v>
      </c>
      <c r="E45" s="15">
        <v>0</v>
      </c>
      <c r="F45" s="7">
        <v>0</v>
      </c>
      <c r="G45" s="24"/>
      <c r="H45" s="15">
        <v>100</v>
      </c>
      <c r="I45" s="7">
        <v>0</v>
      </c>
      <c r="J45" s="24">
        <f t="shared" si="3"/>
        <v>0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45.75" customHeight="1" x14ac:dyDescent="0.25">
      <c r="A46" s="162" t="s">
        <v>121</v>
      </c>
      <c r="B46" s="23">
        <f t="shared" ref="B46" si="11">E46+H46</f>
        <v>0</v>
      </c>
      <c r="C46" s="23">
        <f t="shared" ref="C46" si="12">F46+I46</f>
        <v>-131.4</v>
      </c>
      <c r="D46" s="24"/>
      <c r="E46" s="15">
        <v>0</v>
      </c>
      <c r="F46" s="7">
        <v>0</v>
      </c>
      <c r="G46" s="24"/>
      <c r="H46" s="15"/>
      <c r="I46" s="7">
        <v>-131.4</v>
      </c>
      <c r="J46" s="24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ht="22.5" customHeight="1" x14ac:dyDescent="0.25">
      <c r="A47" s="159" t="s">
        <v>106</v>
      </c>
      <c r="B47" s="23">
        <f>E47+H47</f>
        <v>0</v>
      </c>
      <c r="C47" s="23">
        <f t="shared" ref="C47:C62" si="13">F47+I47</f>
        <v>0</v>
      </c>
      <c r="D47" s="24">
        <v>0</v>
      </c>
      <c r="E47" s="15">
        <v>0</v>
      </c>
      <c r="F47" s="7">
        <v>0</v>
      </c>
      <c r="G47" s="24">
        <v>0</v>
      </c>
      <c r="H47" s="15">
        <v>0</v>
      </c>
      <c r="I47" s="7">
        <v>0</v>
      </c>
      <c r="J47" s="24">
        <v>0</v>
      </c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22.5" customHeight="1" x14ac:dyDescent="0.25">
      <c r="A48" s="159" t="s">
        <v>90</v>
      </c>
      <c r="B48" s="23">
        <f t="shared" ref="B48" si="14">E48+H48</f>
        <v>0</v>
      </c>
      <c r="C48" s="23">
        <f>F48+I48</f>
        <v>-27</v>
      </c>
      <c r="D48" s="24" t="e">
        <f t="shared" si="9"/>
        <v>#DIV/0!</v>
      </c>
      <c r="E48" s="15">
        <v>0</v>
      </c>
      <c r="F48" s="7">
        <v>0</v>
      </c>
      <c r="G48" s="24"/>
      <c r="H48" s="15">
        <v>0</v>
      </c>
      <c r="I48" s="7">
        <v>-27</v>
      </c>
      <c r="J48" s="24"/>
      <c r="K48" s="34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31" ht="27" hidden="1" customHeight="1" x14ac:dyDescent="0.25">
      <c r="A49" s="20" t="s">
        <v>12</v>
      </c>
      <c r="B49" s="21"/>
      <c r="C49" s="21"/>
      <c r="D49" s="68" t="e">
        <f t="shared" si="9"/>
        <v>#DIV/0!</v>
      </c>
      <c r="E49" s="106"/>
      <c r="F49" s="106"/>
      <c r="G49" s="22" t="e">
        <f t="shared" si="2"/>
        <v>#DIV/0!</v>
      </c>
      <c r="H49" s="32"/>
      <c r="I49" s="32"/>
      <c r="J49" s="22" t="e">
        <f t="shared" si="3"/>
        <v>#DIV/0!</v>
      </c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31" ht="33.75" hidden="1" customHeight="1" x14ac:dyDescent="0.25">
      <c r="A50" s="35" t="s">
        <v>55</v>
      </c>
      <c r="B50" s="21"/>
      <c r="C50" s="21"/>
      <c r="D50" s="68" t="e">
        <f t="shared" si="9"/>
        <v>#DIV/0!</v>
      </c>
      <c r="E50" s="107"/>
      <c r="F50" s="108"/>
      <c r="G50" s="22" t="e">
        <f t="shared" si="2"/>
        <v>#DIV/0!</v>
      </c>
      <c r="H50" s="14"/>
      <c r="I50" s="8"/>
      <c r="J50" s="22" t="e">
        <f t="shared" si="3"/>
        <v>#DIV/0!</v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31" ht="27.75" hidden="1" customHeight="1" x14ac:dyDescent="0.25">
      <c r="A51" s="35" t="s">
        <v>40</v>
      </c>
      <c r="B51" s="21"/>
      <c r="C51" s="21"/>
      <c r="D51" s="68" t="e">
        <f t="shared" si="9"/>
        <v>#DIV/0!</v>
      </c>
      <c r="E51" s="107"/>
      <c r="F51" s="108"/>
      <c r="G51" s="22" t="e">
        <f t="shared" si="2"/>
        <v>#DIV/0!</v>
      </c>
      <c r="H51" s="14"/>
      <c r="I51" s="8"/>
      <c r="J51" s="22" t="e">
        <f t="shared" si="3"/>
        <v>#DIV/0!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31" ht="34.5" customHeight="1" x14ac:dyDescent="0.25">
      <c r="A52" s="134" t="s">
        <v>3</v>
      </c>
      <c r="B52" s="136">
        <f>B5+B39+B49</f>
        <v>1823786</v>
      </c>
      <c r="C52" s="136">
        <f>C5+C39+C49</f>
        <v>1028524.7</v>
      </c>
      <c r="D52" s="136">
        <f t="shared" si="9"/>
        <v>56.395032092581033</v>
      </c>
      <c r="E52" s="135">
        <f>E5+E39+E49</f>
        <v>1774886.9</v>
      </c>
      <c r="F52" s="135">
        <f>F5+F39+F49</f>
        <v>1010662.6</v>
      </c>
      <c r="G52" s="136">
        <f t="shared" si="2"/>
        <v>56.942366299509004</v>
      </c>
      <c r="H52" s="135">
        <f>H5+H39+H49</f>
        <v>267016.3</v>
      </c>
      <c r="I52" s="135">
        <f>I5+I39+I49</f>
        <v>111048.29999999999</v>
      </c>
      <c r="J52" s="136">
        <f t="shared" si="3"/>
        <v>41.588584666928568</v>
      </c>
      <c r="K52" s="36"/>
      <c r="L52" s="37"/>
      <c r="M52" s="36"/>
      <c r="N52" s="36"/>
      <c r="O52" s="36"/>
      <c r="P52" s="38"/>
      <c r="Q52" s="38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31" ht="22.5" customHeight="1" x14ac:dyDescent="0.25">
      <c r="A53" s="137" t="s">
        <v>91</v>
      </c>
      <c r="B53" s="138">
        <f>E53+H53</f>
        <v>56098</v>
      </c>
      <c r="C53" s="138">
        <f>F53+I53</f>
        <v>23750.2</v>
      </c>
      <c r="D53" s="136">
        <f t="shared" si="9"/>
        <v>42.336981710577923</v>
      </c>
      <c r="E53" s="139">
        <f>E55+E56+E58-E60-E61-E62+E57+E59</f>
        <v>41574.9</v>
      </c>
      <c r="F53" s="139">
        <f>F55+F56+F58-F60-F61-F62+F57+F59</f>
        <v>21432.3</v>
      </c>
      <c r="G53" s="136">
        <f t="shared" si="2"/>
        <v>51.551056045835338</v>
      </c>
      <c r="H53" s="139">
        <f>H55+H56+H58-H60-H61-H62+H57+H59</f>
        <v>14523.1</v>
      </c>
      <c r="I53" s="139">
        <f>I55+I56+I58-I60-I61-I62+I57</f>
        <v>2317.9</v>
      </c>
      <c r="J53" s="136">
        <f t="shared" si="3"/>
        <v>15.960091165109377</v>
      </c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31" ht="1.5" customHeight="1" x14ac:dyDescent="0.25">
      <c r="A54" s="112" t="s">
        <v>4</v>
      </c>
      <c r="B54" s="26"/>
      <c r="C54" s="26"/>
      <c r="D54" s="68"/>
      <c r="E54" s="3"/>
      <c r="F54" s="1"/>
      <c r="G54" s="22" t="e">
        <f t="shared" si="2"/>
        <v>#DIV/0!</v>
      </c>
      <c r="H54" s="3"/>
      <c r="I54" s="1"/>
      <c r="J54" s="22" t="e">
        <f t="shared" si="3"/>
        <v>#DIV/0!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31" ht="15" customHeight="1" x14ac:dyDescent="0.25">
      <c r="A55" s="156" t="s">
        <v>17</v>
      </c>
      <c r="B55" s="110">
        <f>E55+H55</f>
        <v>41788</v>
      </c>
      <c r="C55" s="110">
        <f>F55+I55</f>
        <v>23750.2</v>
      </c>
      <c r="D55" s="142">
        <f t="shared" ref="D55:D63" si="15">C55/B55*100</f>
        <v>56.83497654829138</v>
      </c>
      <c r="E55" s="2">
        <v>28432.400000000001</v>
      </c>
      <c r="F55" s="5">
        <v>21432.3</v>
      </c>
      <c r="G55" s="141">
        <f t="shared" si="2"/>
        <v>75.379848342032318</v>
      </c>
      <c r="H55" s="73">
        <v>13355.6</v>
      </c>
      <c r="I55" s="2">
        <v>2317.9</v>
      </c>
      <c r="J55" s="141">
        <f t="shared" si="3"/>
        <v>17.355266704603313</v>
      </c>
      <c r="K55" s="95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31" ht="19.5" customHeight="1" x14ac:dyDescent="0.25">
      <c r="A56" s="156" t="s">
        <v>18</v>
      </c>
      <c r="B56" s="110">
        <f>E56+H56</f>
        <v>14310</v>
      </c>
      <c r="C56" s="110">
        <f t="shared" si="13"/>
        <v>0</v>
      </c>
      <c r="D56" s="142">
        <f t="shared" si="15"/>
        <v>0</v>
      </c>
      <c r="E56" s="2">
        <v>13142.5</v>
      </c>
      <c r="F56" s="5">
        <v>0</v>
      </c>
      <c r="G56" s="141">
        <f t="shared" si="2"/>
        <v>0</v>
      </c>
      <c r="H56" s="2">
        <v>1167.5</v>
      </c>
      <c r="I56" s="5">
        <v>0</v>
      </c>
      <c r="J56" s="141">
        <f t="shared" si="3"/>
        <v>0</v>
      </c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31" ht="17.25" customHeight="1" x14ac:dyDescent="0.25">
      <c r="A57" s="156" t="s">
        <v>60</v>
      </c>
      <c r="B57" s="110">
        <f t="shared" ref="B57:B59" si="16">E57+H57</f>
        <v>0</v>
      </c>
      <c r="C57" s="110">
        <f t="shared" si="13"/>
        <v>0</v>
      </c>
      <c r="D57" s="142"/>
      <c r="E57" s="2">
        <v>0</v>
      </c>
      <c r="F57" s="5">
        <v>0</v>
      </c>
      <c r="G57" s="141">
        <v>0</v>
      </c>
      <c r="H57" s="2">
        <v>0</v>
      </c>
      <c r="I57" s="5">
        <v>0</v>
      </c>
      <c r="J57" s="141">
        <v>0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31" ht="19.5" customHeight="1" x14ac:dyDescent="0.25">
      <c r="A58" s="156" t="s">
        <v>59</v>
      </c>
      <c r="B58" s="110">
        <f t="shared" si="16"/>
        <v>0</v>
      </c>
      <c r="C58" s="110">
        <f t="shared" si="13"/>
        <v>0</v>
      </c>
      <c r="D58" s="142"/>
      <c r="E58" s="2"/>
      <c r="F58" s="5"/>
      <c r="G58" s="141"/>
      <c r="H58" s="2"/>
      <c r="I58" s="5"/>
      <c r="J58" s="141" t="e">
        <f t="shared" si="3"/>
        <v>#DIV/0!</v>
      </c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31" ht="15.75" customHeight="1" x14ac:dyDescent="0.25">
      <c r="A59" s="156" t="s">
        <v>65</v>
      </c>
      <c r="B59" s="110">
        <f t="shared" si="16"/>
        <v>0</v>
      </c>
      <c r="C59" s="110">
        <f t="shared" si="13"/>
        <v>0</v>
      </c>
      <c r="D59" s="142"/>
      <c r="E59" s="2">
        <v>0</v>
      </c>
      <c r="F59" s="5">
        <v>0</v>
      </c>
      <c r="G59" s="141"/>
      <c r="H59" s="2">
        <v>0</v>
      </c>
      <c r="I59" s="5">
        <v>0</v>
      </c>
      <c r="J59" s="141" t="e">
        <f t="shared" si="3"/>
        <v>#DIV/0!</v>
      </c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31" ht="19.5" customHeight="1" x14ac:dyDescent="0.25">
      <c r="A60" s="156" t="s">
        <v>19</v>
      </c>
      <c r="B60" s="110">
        <f>E60+H60</f>
        <v>0</v>
      </c>
      <c r="C60" s="110">
        <f t="shared" si="13"/>
        <v>0</v>
      </c>
      <c r="D60" s="142"/>
      <c r="E60" s="2">
        <v>0</v>
      </c>
      <c r="F60" s="5">
        <v>0</v>
      </c>
      <c r="G60" s="141">
        <v>0</v>
      </c>
      <c r="H60" s="2">
        <v>0</v>
      </c>
      <c r="I60" s="5">
        <v>0</v>
      </c>
      <c r="J60" s="141" t="e">
        <f t="shared" si="3"/>
        <v>#DIV/0!</v>
      </c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31" ht="17.25" customHeight="1" x14ac:dyDescent="0.25">
      <c r="A61" s="156" t="s">
        <v>20</v>
      </c>
      <c r="B61" s="110">
        <f>E61+H61</f>
        <v>0</v>
      </c>
      <c r="C61" s="110">
        <f t="shared" si="13"/>
        <v>0</v>
      </c>
      <c r="D61" s="142"/>
      <c r="E61" s="2">
        <v>0</v>
      </c>
      <c r="F61" s="5">
        <v>0</v>
      </c>
      <c r="G61" s="141"/>
      <c r="H61" s="2">
        <v>0</v>
      </c>
      <c r="I61" s="5">
        <v>0</v>
      </c>
      <c r="J61" s="141">
        <v>0</v>
      </c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31" ht="19.5" customHeight="1" x14ac:dyDescent="0.25">
      <c r="A62" s="156" t="s">
        <v>21</v>
      </c>
      <c r="B62" s="110">
        <f>E62+H62</f>
        <v>0</v>
      </c>
      <c r="C62" s="110">
        <f t="shared" si="13"/>
        <v>0</v>
      </c>
      <c r="D62" s="142"/>
      <c r="E62" s="2">
        <v>0</v>
      </c>
      <c r="F62" s="5">
        <v>0</v>
      </c>
      <c r="G62" s="141"/>
      <c r="H62" s="73">
        <v>0</v>
      </c>
      <c r="I62" s="5">
        <v>0</v>
      </c>
      <c r="J62" s="141">
        <v>0</v>
      </c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31" ht="22.5" customHeight="1" x14ac:dyDescent="0.25">
      <c r="A63" s="148" t="s">
        <v>1</v>
      </c>
      <c r="B63" s="136">
        <f>B52+B53</f>
        <v>1879884</v>
      </c>
      <c r="C63" s="136">
        <f>C52+C53</f>
        <v>1052274.8999999999</v>
      </c>
      <c r="D63" s="136">
        <f t="shared" si="15"/>
        <v>55.975522957799519</v>
      </c>
      <c r="E63" s="135">
        <f>E52+E53</f>
        <v>1816461.7999999998</v>
      </c>
      <c r="F63" s="135">
        <f>F52+F53</f>
        <v>1032094.9</v>
      </c>
      <c r="G63" s="136">
        <f t="shared" si="2"/>
        <v>56.818970814580304</v>
      </c>
      <c r="H63" s="135">
        <f>H52+H53</f>
        <v>281539.39999999997</v>
      </c>
      <c r="I63" s="135">
        <f>I52+I53</f>
        <v>113366.19999999998</v>
      </c>
      <c r="J63" s="136">
        <f t="shared" si="3"/>
        <v>40.266548838279824</v>
      </c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31" hidden="1" x14ac:dyDescent="0.25">
      <c r="A64" s="16"/>
      <c r="B64" s="16"/>
      <c r="C64" s="16"/>
      <c r="D64" s="88"/>
      <c r="E64" s="16"/>
      <c r="F64" s="95"/>
      <c r="G64" s="39"/>
      <c r="H64" s="16"/>
      <c r="I64" s="16"/>
      <c r="J64" s="140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s="41" customFormat="1" hidden="1" x14ac:dyDescent="0.25">
      <c r="A65" s="40"/>
      <c r="B65" s="40"/>
      <c r="C65" s="40"/>
      <c r="D65" s="89"/>
      <c r="E65" s="40"/>
      <c r="F65" s="40"/>
      <c r="G65" s="40"/>
      <c r="H65" s="40"/>
      <c r="I65" s="40"/>
      <c r="J65" s="1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pans="1:31" s="41" customFormat="1" hidden="1" x14ac:dyDescent="0.25">
      <c r="A66" s="40"/>
      <c r="B66" s="65">
        <f>расходы!B79</f>
        <v>1879883.9699999997</v>
      </c>
      <c r="C66" s="65">
        <f>расходы!C79</f>
        <v>1052274.95</v>
      </c>
      <c r="D66" s="90"/>
      <c r="E66" s="65">
        <f>расходы!E79</f>
        <v>1816461.81</v>
      </c>
      <c r="F66" s="65">
        <f>расходы!F79</f>
        <v>1032094.8900000002</v>
      </c>
      <c r="G66" s="65"/>
      <c r="H66" s="65">
        <f>расходы!H79</f>
        <v>281539.40000000002</v>
      </c>
      <c r="I66" s="65">
        <f>расходы!I79</f>
        <v>113366.22999999998</v>
      </c>
      <c r="J66" s="1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pans="1:31" hidden="1" x14ac:dyDescent="0.25">
      <c r="A67" s="16"/>
      <c r="B67" s="65">
        <f>B63-B66</f>
        <v>3.0000000260770321E-2</v>
      </c>
      <c r="C67" s="65">
        <f t="shared" ref="C67:F67" si="17">C63-C66</f>
        <v>-5.0000000046566129E-2</v>
      </c>
      <c r="D67" s="90"/>
      <c r="E67" s="65">
        <f>E63-E66</f>
        <v>-1.0000000242143869E-2</v>
      </c>
      <c r="F67" s="65">
        <f t="shared" si="17"/>
        <v>9.9999997764825821E-3</v>
      </c>
      <c r="G67" s="65"/>
      <c r="H67" s="65">
        <f>H63-H66</f>
        <v>0</v>
      </c>
      <c r="I67" s="65">
        <f>I63-I66</f>
        <v>-2.9999999998835847E-2</v>
      </c>
      <c r="J67" s="140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</row>
    <row r="68" spans="1:31" hidden="1" x14ac:dyDescent="0.25">
      <c r="A68" s="16"/>
      <c r="B68" s="60"/>
      <c r="C68" s="60"/>
      <c r="D68" s="91"/>
      <c r="E68" s="60"/>
      <c r="F68" s="60"/>
      <c r="G68" s="60"/>
      <c r="H68" s="60"/>
      <c r="I68" s="60"/>
      <c r="J68" s="140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</row>
    <row r="69" spans="1:31" hidden="1" x14ac:dyDescent="0.25">
      <c r="A69" s="16"/>
      <c r="B69" s="16"/>
      <c r="C69" s="16"/>
      <c r="D69" s="88"/>
      <c r="E69" s="34"/>
      <c r="F69" s="16"/>
      <c r="G69" s="16"/>
      <c r="H69" s="16"/>
      <c r="I69" s="16"/>
      <c r="J69" s="140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</row>
    <row r="70" spans="1:31" x14ac:dyDescent="0.25">
      <c r="A70" s="16"/>
      <c r="B70" s="95"/>
      <c r="C70" s="95"/>
      <c r="D70" s="88"/>
      <c r="E70" s="95"/>
      <c r="F70" s="95"/>
      <c r="G70" s="16"/>
      <c r="H70" s="95"/>
      <c r="I70" s="16"/>
      <c r="J70" s="140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</row>
    <row r="71" spans="1:31" x14ac:dyDescent="0.25">
      <c r="A71" s="16"/>
      <c r="B71" s="16"/>
      <c r="C71" s="16"/>
      <c r="D71" s="88"/>
      <c r="E71" s="16"/>
      <c r="F71" s="16"/>
      <c r="G71" s="16"/>
      <c r="H71" s="95"/>
      <c r="I71" s="95"/>
      <c r="J71" s="140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1" x14ac:dyDescent="0.25">
      <c r="A72" s="16"/>
      <c r="B72" s="16"/>
      <c r="C72" s="16"/>
      <c r="D72" s="88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x14ac:dyDescent="0.25">
      <c r="A73" s="16"/>
      <c r="B73" s="16"/>
      <c r="C73" s="16"/>
      <c r="D73" s="88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</row>
    <row r="74" spans="1:31" x14ac:dyDescent="0.25">
      <c r="A74" s="16"/>
      <c r="B74" s="16"/>
      <c r="C74" s="16"/>
      <c r="D74" s="88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</row>
    <row r="75" spans="1:31" x14ac:dyDescent="0.25">
      <c r="A75" s="16"/>
      <c r="B75" s="16"/>
      <c r="C75" s="16"/>
      <c r="D75" s="88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x14ac:dyDescent="0.25">
      <c r="A76" s="16"/>
      <c r="B76" s="16"/>
      <c r="C76" s="16"/>
      <c r="D76" s="88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</row>
    <row r="77" spans="1:31" x14ac:dyDescent="0.25">
      <c r="A77" s="16"/>
      <c r="B77" s="16"/>
      <c r="C77" s="16"/>
      <c r="D77" s="88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</row>
    <row r="78" spans="1:31" x14ac:dyDescent="0.25">
      <c r="A78" s="16"/>
      <c r="B78" s="16"/>
      <c r="C78" s="16"/>
      <c r="D78" s="88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</row>
    <row r="79" spans="1:31" x14ac:dyDescent="0.25">
      <c r="A79" s="16"/>
      <c r="B79" s="16"/>
      <c r="C79" s="16"/>
      <c r="D79" s="8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</row>
    <row r="80" spans="1:31" x14ac:dyDescent="0.25">
      <c r="A80" s="16"/>
      <c r="B80" s="16"/>
      <c r="C80" s="16"/>
      <c r="D80" s="8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</row>
    <row r="81" spans="1:31" x14ac:dyDescent="0.25">
      <c r="A81" s="16"/>
      <c r="B81" s="16"/>
      <c r="C81" s="16"/>
      <c r="D81" s="8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82" spans="1:31" x14ac:dyDescent="0.25">
      <c r="A82" s="16"/>
      <c r="B82" s="16"/>
      <c r="C82" s="16"/>
      <c r="D82" s="88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x14ac:dyDescent="0.25">
      <c r="A83" s="16"/>
      <c r="B83" s="16"/>
      <c r="C83" s="16"/>
      <c r="D83" s="8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</row>
    <row r="84" spans="1:31" x14ac:dyDescent="0.25">
      <c r="A84" s="16"/>
      <c r="B84" s="16"/>
      <c r="C84" s="16"/>
      <c r="D84" s="88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</row>
    <row r="85" spans="1:31" x14ac:dyDescent="0.25">
      <c r="A85" s="16"/>
      <c r="B85" s="16"/>
      <c r="C85" s="16"/>
      <c r="D85" s="8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</row>
    <row r="86" spans="1:31" x14ac:dyDescent="0.25">
      <c r="A86" s="16"/>
      <c r="B86" s="16"/>
      <c r="C86" s="16"/>
      <c r="D86" s="8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</row>
    <row r="87" spans="1:31" x14ac:dyDescent="0.25">
      <c r="A87" s="16"/>
      <c r="B87" s="16"/>
      <c r="C87" s="16"/>
      <c r="D87" s="8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x14ac:dyDescent="0.25">
      <c r="A88" s="16"/>
      <c r="B88" s="16"/>
      <c r="C88" s="16"/>
      <c r="D88" s="88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</row>
    <row r="89" spans="1:31" x14ac:dyDescent="0.25">
      <c r="A89" s="16"/>
      <c r="B89" s="16"/>
      <c r="C89" s="16"/>
      <c r="D89" s="88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</row>
    <row r="90" spans="1:31" x14ac:dyDescent="0.25">
      <c r="A90" s="16"/>
      <c r="B90" s="16"/>
      <c r="C90" s="16"/>
      <c r="D90" s="88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</row>
    <row r="91" spans="1:31" x14ac:dyDescent="0.25">
      <c r="A91" s="16"/>
      <c r="B91" s="16"/>
      <c r="C91" s="16"/>
      <c r="D91" s="8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</row>
    <row r="92" spans="1:31" x14ac:dyDescent="0.25">
      <c r="A92" s="16"/>
      <c r="B92" s="16"/>
      <c r="C92" s="16"/>
      <c r="D92" s="8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 x14ac:dyDescent="0.25">
      <c r="A93" s="16"/>
      <c r="B93" s="16"/>
      <c r="C93" s="16"/>
      <c r="D93" s="88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</row>
    <row r="94" spans="1:31" x14ac:dyDescent="0.25">
      <c r="A94" s="16"/>
      <c r="B94" s="16"/>
      <c r="C94" s="16"/>
      <c r="D94" s="88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</row>
    <row r="95" spans="1:31" x14ac:dyDescent="0.25">
      <c r="A95" s="16"/>
      <c r="B95" s="16"/>
      <c r="C95" s="16"/>
      <c r="D95" s="88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</row>
    <row r="96" spans="1:31" x14ac:dyDescent="0.25">
      <c r="A96" s="16"/>
      <c r="B96" s="16"/>
      <c r="C96" s="16"/>
      <c r="D96" s="8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</row>
    <row r="97" spans="1:31" x14ac:dyDescent="0.25">
      <c r="A97" s="16"/>
      <c r="B97" s="16"/>
      <c r="C97" s="16"/>
      <c r="D97" s="88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  <row r="98" spans="1:31" x14ac:dyDescent="0.25">
      <c r="A98" s="16"/>
      <c r="B98" s="16"/>
      <c r="C98" s="16"/>
      <c r="D98" s="88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</row>
    <row r="99" spans="1:31" x14ac:dyDescent="0.25">
      <c r="A99" s="16"/>
      <c r="B99" s="16"/>
      <c r="C99" s="16"/>
      <c r="D99" s="88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</row>
    <row r="100" spans="1:31" x14ac:dyDescent="0.25">
      <c r="A100" s="16"/>
      <c r="B100" s="16"/>
      <c r="C100" s="16"/>
      <c r="D100" s="88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</row>
    <row r="101" spans="1:31" x14ac:dyDescent="0.25">
      <c r="A101" s="16"/>
      <c r="B101" s="16"/>
      <c r="C101" s="16"/>
      <c r="D101" s="88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</row>
    <row r="102" spans="1:31" x14ac:dyDescent="0.25">
      <c r="A102" s="16"/>
      <c r="B102" s="16"/>
      <c r="C102" s="16"/>
      <c r="D102" s="88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</row>
    <row r="103" spans="1:31" x14ac:dyDescent="0.25">
      <c r="A103" s="16"/>
      <c r="B103" s="16"/>
      <c r="C103" s="16"/>
      <c r="D103" s="88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</row>
    <row r="104" spans="1:31" x14ac:dyDescent="0.25">
      <c r="A104" s="16"/>
      <c r="B104" s="16"/>
      <c r="C104" s="16"/>
      <c r="D104" s="88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</row>
    <row r="105" spans="1:31" x14ac:dyDescent="0.25">
      <c r="A105" s="16"/>
      <c r="B105" s="16"/>
      <c r="C105" s="16"/>
      <c r="D105" s="88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</row>
    <row r="106" spans="1:31" x14ac:dyDescent="0.25">
      <c r="A106" s="16"/>
      <c r="B106" s="16"/>
      <c r="C106" s="16"/>
      <c r="D106" s="88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</row>
    <row r="107" spans="1:31" x14ac:dyDescent="0.25">
      <c r="A107" s="16"/>
      <c r="B107" s="16"/>
      <c r="C107" s="16"/>
      <c r="D107" s="88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</row>
    <row r="108" spans="1:31" x14ac:dyDescent="0.25">
      <c r="A108" s="16"/>
      <c r="B108" s="16"/>
      <c r="C108" s="16"/>
      <c r="D108" s="88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</row>
    <row r="109" spans="1:31" x14ac:dyDescent="0.25">
      <c r="A109" s="16"/>
      <c r="B109" s="16"/>
      <c r="C109" s="16"/>
      <c r="D109" s="88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</row>
    <row r="110" spans="1:31" x14ac:dyDescent="0.25">
      <c r="A110" s="16"/>
      <c r="B110" s="16"/>
      <c r="C110" s="16"/>
      <c r="D110" s="8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</row>
    <row r="111" spans="1:31" x14ac:dyDescent="0.25">
      <c r="A111" s="16"/>
      <c r="B111" s="16"/>
      <c r="C111" s="16"/>
      <c r="D111" s="88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</row>
    <row r="112" spans="1:31" x14ac:dyDescent="0.25">
      <c r="A112" s="16"/>
      <c r="B112" s="16"/>
      <c r="C112" s="16"/>
      <c r="D112" s="88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</row>
    <row r="113" spans="1:31" x14ac:dyDescent="0.25">
      <c r="A113" s="16"/>
      <c r="B113" s="16"/>
      <c r="C113" s="16"/>
      <c r="D113" s="88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</row>
    <row r="114" spans="1:31" x14ac:dyDescent="0.25">
      <c r="A114" s="16"/>
      <c r="B114" s="16"/>
      <c r="C114" s="16"/>
      <c r="D114" s="88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</row>
    <row r="115" spans="1:31" x14ac:dyDescent="0.25">
      <c r="A115" s="16"/>
      <c r="B115" s="16"/>
      <c r="C115" s="16"/>
      <c r="D115" s="88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</row>
    <row r="116" spans="1:31" x14ac:dyDescent="0.25">
      <c r="A116" s="16"/>
      <c r="B116" s="16"/>
      <c r="C116" s="16"/>
      <c r="D116" s="88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31" x14ac:dyDescent="0.25">
      <c r="A117" s="16"/>
      <c r="B117" s="16"/>
      <c r="C117" s="16"/>
      <c r="D117" s="88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</row>
    <row r="118" spans="1:31" x14ac:dyDescent="0.25">
      <c r="A118" s="16"/>
      <c r="B118" s="16"/>
      <c r="C118" s="16"/>
      <c r="D118" s="88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</row>
    <row r="119" spans="1:31" x14ac:dyDescent="0.25">
      <c r="A119" s="16"/>
      <c r="B119" s="16"/>
      <c r="C119" s="16"/>
      <c r="D119" s="88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</row>
    <row r="120" spans="1:31" x14ac:dyDescent="0.25">
      <c r="A120" s="16"/>
      <c r="B120" s="16"/>
      <c r="C120" s="16"/>
      <c r="D120" s="88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</row>
    <row r="121" spans="1:31" x14ac:dyDescent="0.25">
      <c r="A121" s="16"/>
      <c r="B121" s="16"/>
      <c r="C121" s="16"/>
      <c r="D121" s="88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</row>
    <row r="122" spans="1:31" x14ac:dyDescent="0.25">
      <c r="A122" s="16"/>
      <c r="B122" s="16"/>
      <c r="C122" s="16"/>
      <c r="D122" s="88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</row>
    <row r="123" spans="1:31" x14ac:dyDescent="0.25">
      <c r="A123" s="16"/>
      <c r="B123" s="16"/>
      <c r="C123" s="16"/>
      <c r="D123" s="88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</row>
    <row r="124" spans="1:31" x14ac:dyDescent="0.25">
      <c r="A124" s="16"/>
      <c r="B124" s="16"/>
      <c r="C124" s="16"/>
      <c r="D124" s="88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</row>
    <row r="125" spans="1:31" x14ac:dyDescent="0.25">
      <c r="A125" s="16"/>
      <c r="B125" s="16"/>
      <c r="C125" s="16"/>
      <c r="D125" s="88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</row>
    <row r="126" spans="1:31" x14ac:dyDescent="0.25">
      <c r="A126" s="16"/>
      <c r="B126" s="16"/>
      <c r="C126" s="16"/>
      <c r="D126" s="88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</row>
    <row r="127" spans="1:31" x14ac:dyDescent="0.25">
      <c r="A127" s="16"/>
      <c r="B127" s="16"/>
      <c r="C127" s="16"/>
      <c r="D127" s="88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</row>
    <row r="128" spans="1:31" x14ac:dyDescent="0.25">
      <c r="A128" s="16"/>
      <c r="B128" s="16"/>
      <c r="C128" s="16"/>
      <c r="D128" s="88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</row>
    <row r="129" spans="1:31" x14ac:dyDescent="0.25">
      <c r="A129" s="16"/>
      <c r="B129" s="16"/>
      <c r="C129" s="16"/>
      <c r="D129" s="88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</row>
    <row r="130" spans="1:31" x14ac:dyDescent="0.25">
      <c r="A130" s="16"/>
      <c r="B130" s="16"/>
      <c r="C130" s="16"/>
      <c r="D130" s="88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</row>
    <row r="131" spans="1:31" x14ac:dyDescent="0.25">
      <c r="A131" s="16"/>
      <c r="B131" s="16"/>
      <c r="C131" s="16"/>
      <c r="D131" s="88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</row>
    <row r="132" spans="1:31" x14ac:dyDescent="0.25">
      <c r="A132" s="16"/>
      <c r="B132" s="16"/>
      <c r="C132" s="16"/>
      <c r="D132" s="88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</row>
    <row r="133" spans="1:31" x14ac:dyDescent="0.25">
      <c r="A133" s="16"/>
      <c r="B133" s="16"/>
      <c r="C133" s="16"/>
      <c r="D133" s="88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</row>
    <row r="134" spans="1:31" x14ac:dyDescent="0.25">
      <c r="A134" s="16"/>
      <c r="B134" s="16"/>
      <c r="C134" s="16"/>
      <c r="D134" s="88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</row>
    <row r="135" spans="1:31" x14ac:dyDescent="0.25">
      <c r="A135" s="16"/>
      <c r="B135" s="16"/>
      <c r="C135" s="16"/>
      <c r="D135" s="88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</row>
    <row r="136" spans="1:31" x14ac:dyDescent="0.25">
      <c r="A136" s="16"/>
      <c r="B136" s="16"/>
      <c r="C136" s="16"/>
      <c r="D136" s="88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</row>
    <row r="137" spans="1:31" x14ac:dyDescent="0.25">
      <c r="A137" s="16"/>
      <c r="B137" s="16"/>
      <c r="C137" s="16"/>
      <c r="D137" s="88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</row>
    <row r="138" spans="1:31" x14ac:dyDescent="0.25">
      <c r="A138" s="16"/>
      <c r="B138" s="16"/>
      <c r="C138" s="16"/>
      <c r="D138" s="88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</row>
    <row r="139" spans="1:31" x14ac:dyDescent="0.25">
      <c r="A139" s="16"/>
      <c r="B139" s="16"/>
      <c r="C139" s="16"/>
      <c r="D139" s="88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</row>
    <row r="140" spans="1:31" x14ac:dyDescent="0.25">
      <c r="A140" s="16"/>
      <c r="B140" s="16"/>
      <c r="C140" s="16"/>
      <c r="D140" s="88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</row>
    <row r="141" spans="1:31" x14ac:dyDescent="0.25">
      <c r="A141" s="16"/>
      <c r="B141" s="16"/>
      <c r="C141" s="16"/>
      <c r="D141" s="88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</row>
    <row r="142" spans="1:31" x14ac:dyDescent="0.25">
      <c r="A142" s="16"/>
      <c r="B142" s="16"/>
      <c r="C142" s="16"/>
      <c r="D142" s="88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</row>
    <row r="143" spans="1:31" x14ac:dyDescent="0.25">
      <c r="A143" s="16"/>
      <c r="B143" s="16"/>
      <c r="C143" s="16"/>
      <c r="D143" s="88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</row>
    <row r="144" spans="1:31" x14ac:dyDescent="0.25">
      <c r="A144" s="16"/>
      <c r="B144" s="16"/>
      <c r="C144" s="16"/>
      <c r="D144" s="88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</row>
    <row r="145" spans="1:31" x14ac:dyDescent="0.25">
      <c r="A145" s="16"/>
      <c r="B145" s="16"/>
      <c r="C145" s="16"/>
      <c r="D145" s="88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</row>
    <row r="146" spans="1:31" x14ac:dyDescent="0.25">
      <c r="A146" s="16"/>
      <c r="B146" s="16"/>
      <c r="C146" s="16"/>
      <c r="D146" s="88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</row>
    <row r="147" spans="1:31" x14ac:dyDescent="0.25">
      <c r="A147" s="16"/>
      <c r="B147" s="16"/>
      <c r="C147" s="16"/>
      <c r="D147" s="88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</row>
    <row r="148" spans="1:31" x14ac:dyDescent="0.25">
      <c r="A148" s="16"/>
      <c r="B148" s="16"/>
      <c r="C148" s="16"/>
      <c r="D148" s="88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</row>
    <row r="149" spans="1:31" x14ac:dyDescent="0.25">
      <c r="A149" s="16"/>
      <c r="B149" s="16"/>
      <c r="C149" s="16"/>
      <c r="D149" s="88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</row>
    <row r="150" spans="1:31" x14ac:dyDescent="0.25">
      <c r="A150" s="16"/>
      <c r="B150" s="16"/>
      <c r="C150" s="16"/>
      <c r="D150" s="88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</row>
    <row r="151" spans="1:31" x14ac:dyDescent="0.25">
      <c r="A151" s="16"/>
      <c r="B151" s="16"/>
      <c r="C151" s="16"/>
      <c r="D151" s="88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</row>
    <row r="152" spans="1:31" x14ac:dyDescent="0.25">
      <c r="A152" s="16"/>
      <c r="B152" s="16"/>
      <c r="C152" s="16"/>
      <c r="D152" s="88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</row>
    <row r="153" spans="1:31" x14ac:dyDescent="0.25">
      <c r="A153" s="16"/>
      <c r="B153" s="16"/>
      <c r="C153" s="16"/>
      <c r="D153" s="88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</row>
    <row r="154" spans="1:31" x14ac:dyDescent="0.25">
      <c r="A154" s="16"/>
      <c r="B154" s="16"/>
      <c r="C154" s="16"/>
      <c r="D154" s="88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</row>
    <row r="155" spans="1:31" x14ac:dyDescent="0.25">
      <c r="A155" s="16"/>
      <c r="B155" s="16"/>
      <c r="C155" s="16"/>
      <c r="D155" s="88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</row>
    <row r="156" spans="1:31" x14ac:dyDescent="0.25">
      <c r="A156" s="16"/>
      <c r="B156" s="16"/>
      <c r="C156" s="16"/>
      <c r="D156" s="88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</row>
    <row r="157" spans="1:31" x14ac:dyDescent="0.25">
      <c r="A157" s="16"/>
      <c r="B157" s="16"/>
      <c r="C157" s="16"/>
      <c r="D157" s="88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</row>
    <row r="158" spans="1:31" x14ac:dyDescent="0.25">
      <c r="A158" s="16"/>
      <c r="B158" s="16"/>
      <c r="C158" s="16"/>
      <c r="D158" s="88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</row>
    <row r="159" spans="1:31" x14ac:dyDescent="0.25">
      <c r="A159" s="16"/>
      <c r="B159" s="16"/>
      <c r="C159" s="16"/>
      <c r="D159" s="88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</row>
    <row r="160" spans="1:31" x14ac:dyDescent="0.25">
      <c r="A160" s="16"/>
      <c r="B160" s="16"/>
      <c r="C160" s="16"/>
      <c r="D160" s="88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</row>
    <row r="161" spans="1:31" x14ac:dyDescent="0.25">
      <c r="A161" s="16"/>
      <c r="B161" s="16"/>
      <c r="C161" s="16"/>
      <c r="D161" s="88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</row>
    <row r="162" spans="1:31" x14ac:dyDescent="0.25">
      <c r="A162" s="16"/>
      <c r="B162" s="16"/>
      <c r="C162" s="16"/>
      <c r="D162" s="88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</row>
    <row r="163" spans="1:31" x14ac:dyDescent="0.25">
      <c r="A163" s="16"/>
      <c r="B163" s="16"/>
      <c r="C163" s="16"/>
      <c r="D163" s="88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</row>
    <row r="164" spans="1:31" x14ac:dyDescent="0.25">
      <c r="A164" s="16"/>
      <c r="B164" s="16"/>
      <c r="C164" s="16"/>
      <c r="D164" s="88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</row>
    <row r="165" spans="1:31" x14ac:dyDescent="0.25">
      <c r="A165" s="16"/>
      <c r="B165" s="16"/>
      <c r="C165" s="16"/>
      <c r="D165" s="88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</row>
    <row r="166" spans="1:31" x14ac:dyDescent="0.25">
      <c r="A166" s="16"/>
      <c r="B166" s="16"/>
      <c r="C166" s="16"/>
      <c r="D166" s="88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</row>
    <row r="167" spans="1:31" x14ac:dyDescent="0.25">
      <c r="A167" s="16"/>
      <c r="B167" s="16"/>
      <c r="C167" s="16"/>
      <c r="D167" s="88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</row>
    <row r="168" spans="1:31" x14ac:dyDescent="0.25">
      <c r="A168" s="16"/>
      <c r="B168" s="16"/>
      <c r="C168" s="16"/>
      <c r="D168" s="88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</row>
    <row r="169" spans="1:31" x14ac:dyDescent="0.25">
      <c r="A169" s="16"/>
      <c r="B169" s="16"/>
      <c r="C169" s="16"/>
      <c r="D169" s="88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</row>
    <row r="170" spans="1:31" x14ac:dyDescent="0.25">
      <c r="A170" s="16"/>
      <c r="B170" s="16"/>
      <c r="C170" s="16"/>
      <c r="D170" s="88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</row>
    <row r="171" spans="1:31" x14ac:dyDescent="0.25">
      <c r="A171" s="16"/>
      <c r="B171" s="16"/>
      <c r="C171" s="16"/>
      <c r="D171" s="88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</row>
    <row r="172" spans="1:31" x14ac:dyDescent="0.25">
      <c r="A172" s="16"/>
      <c r="B172" s="16"/>
      <c r="C172" s="16"/>
      <c r="D172" s="88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</row>
    <row r="173" spans="1:31" x14ac:dyDescent="0.25">
      <c r="A173" s="16"/>
      <c r="B173" s="16"/>
      <c r="C173" s="16"/>
      <c r="D173" s="88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</row>
    <row r="174" spans="1:31" x14ac:dyDescent="0.25">
      <c r="A174" s="16"/>
      <c r="B174" s="16"/>
      <c r="C174" s="16"/>
      <c r="D174" s="88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</row>
    <row r="175" spans="1:31" x14ac:dyDescent="0.25">
      <c r="A175" s="16"/>
      <c r="B175" s="16"/>
      <c r="C175" s="16"/>
      <c r="D175" s="88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</row>
    <row r="176" spans="1:31" x14ac:dyDescent="0.25">
      <c r="A176" s="16"/>
      <c r="B176" s="16"/>
      <c r="C176" s="16"/>
      <c r="D176" s="88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</row>
    <row r="177" spans="1:31" x14ac:dyDescent="0.25">
      <c r="A177" s="16"/>
      <c r="B177" s="16"/>
      <c r="C177" s="16"/>
      <c r="D177" s="88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</row>
    <row r="178" spans="1:31" x14ac:dyDescent="0.25">
      <c r="A178" s="16"/>
      <c r="B178" s="16"/>
      <c r="C178" s="16"/>
      <c r="D178" s="88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</row>
    <row r="179" spans="1:31" x14ac:dyDescent="0.25">
      <c r="A179" s="16"/>
      <c r="B179" s="16"/>
      <c r="C179" s="16"/>
      <c r="D179" s="88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</row>
    <row r="180" spans="1:31" x14ac:dyDescent="0.25">
      <c r="A180" s="16"/>
      <c r="B180" s="16"/>
      <c r="C180" s="16"/>
      <c r="D180" s="88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</row>
    <row r="181" spans="1:31" x14ac:dyDescent="0.25">
      <c r="A181" s="16"/>
      <c r="B181" s="16"/>
      <c r="C181" s="16"/>
      <c r="D181" s="88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</row>
    <row r="182" spans="1:31" x14ac:dyDescent="0.25">
      <c r="A182" s="16"/>
      <c r="B182" s="16"/>
      <c r="C182" s="16"/>
      <c r="D182" s="88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</row>
    <row r="183" spans="1:31" x14ac:dyDescent="0.25">
      <c r="A183" s="16"/>
      <c r="B183" s="16"/>
      <c r="C183" s="16"/>
      <c r="D183" s="88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</row>
    <row r="184" spans="1:31" x14ac:dyDescent="0.25">
      <c r="A184" s="16"/>
      <c r="B184" s="16"/>
      <c r="C184" s="16"/>
      <c r="D184" s="88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</row>
    <row r="185" spans="1:31" x14ac:dyDescent="0.25">
      <c r="A185" s="16"/>
      <c r="B185" s="16"/>
      <c r="C185" s="16"/>
      <c r="D185" s="88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</row>
    <row r="186" spans="1:31" x14ac:dyDescent="0.25">
      <c r="A186" s="16"/>
      <c r="B186" s="16"/>
      <c r="C186" s="16"/>
      <c r="D186" s="88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</row>
    <row r="187" spans="1:31" x14ac:dyDescent="0.25">
      <c r="A187" s="16"/>
      <c r="B187" s="16"/>
      <c r="C187" s="16"/>
      <c r="D187" s="88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</row>
    <row r="188" spans="1:31" x14ac:dyDescent="0.25">
      <c r="A188" s="16"/>
      <c r="B188" s="16"/>
      <c r="C188" s="16"/>
      <c r="D188" s="88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</row>
    <row r="189" spans="1:31" x14ac:dyDescent="0.25">
      <c r="A189" s="16"/>
      <c r="B189" s="16"/>
      <c r="C189" s="16"/>
      <c r="D189" s="88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</row>
    <row r="190" spans="1:31" x14ac:dyDescent="0.25">
      <c r="A190" s="16"/>
      <c r="B190" s="16"/>
      <c r="C190" s="16"/>
      <c r="D190" s="88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</row>
    <row r="191" spans="1:31" x14ac:dyDescent="0.25">
      <c r="A191" s="16"/>
      <c r="B191" s="16"/>
      <c r="C191" s="16"/>
      <c r="D191" s="88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</row>
    <row r="192" spans="1:31" x14ac:dyDescent="0.25">
      <c r="A192" s="16"/>
      <c r="B192" s="16"/>
      <c r="C192" s="16"/>
      <c r="D192" s="88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</row>
    <row r="193" spans="1:31" x14ac:dyDescent="0.25">
      <c r="A193" s="16"/>
      <c r="B193" s="16"/>
      <c r="C193" s="16"/>
      <c r="D193" s="88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</row>
    <row r="194" spans="1:31" x14ac:dyDescent="0.25">
      <c r="A194" s="16"/>
      <c r="B194" s="16"/>
      <c r="C194" s="16"/>
      <c r="D194" s="88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</row>
    <row r="195" spans="1:31" x14ac:dyDescent="0.25">
      <c r="A195" s="16"/>
      <c r="B195" s="16"/>
      <c r="C195" s="16"/>
      <c r="D195" s="88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</row>
    <row r="196" spans="1:31" x14ac:dyDescent="0.25">
      <c r="A196" s="16"/>
      <c r="B196" s="16"/>
      <c r="C196" s="16"/>
      <c r="D196" s="88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</row>
    <row r="197" spans="1:31" x14ac:dyDescent="0.25">
      <c r="A197" s="16"/>
      <c r="B197" s="16"/>
      <c r="C197" s="16"/>
      <c r="D197" s="88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</row>
    <row r="198" spans="1:31" x14ac:dyDescent="0.25">
      <c r="A198" s="16"/>
      <c r="B198" s="16"/>
      <c r="C198" s="16"/>
      <c r="D198" s="88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</row>
    <row r="199" spans="1:31" x14ac:dyDescent="0.25">
      <c r="A199" s="16"/>
      <c r="B199" s="16"/>
      <c r="C199" s="16"/>
      <c r="D199" s="88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</row>
    <row r="200" spans="1:31" x14ac:dyDescent="0.25">
      <c r="A200" s="16"/>
      <c r="B200" s="16"/>
      <c r="C200" s="16"/>
      <c r="D200" s="88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</row>
    <row r="201" spans="1:31" x14ac:dyDescent="0.25">
      <c r="A201" s="16"/>
      <c r="B201" s="16"/>
      <c r="C201" s="16"/>
      <c r="D201" s="88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</row>
    <row r="202" spans="1:31" x14ac:dyDescent="0.25">
      <c r="A202" s="16"/>
      <c r="B202" s="16"/>
      <c r="C202" s="16"/>
      <c r="D202" s="88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</row>
    <row r="203" spans="1:31" x14ac:dyDescent="0.25">
      <c r="A203" s="16"/>
      <c r="B203" s="16"/>
      <c r="C203" s="16"/>
      <c r="D203" s="88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</row>
    <row r="204" spans="1:31" x14ac:dyDescent="0.25">
      <c r="A204" s="16"/>
      <c r="B204" s="16"/>
      <c r="C204" s="16"/>
      <c r="D204" s="88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</row>
    <row r="205" spans="1:31" x14ac:dyDescent="0.25">
      <c r="A205" s="16"/>
      <c r="B205" s="16"/>
      <c r="C205" s="16"/>
      <c r="D205" s="88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</row>
    <row r="206" spans="1:31" x14ac:dyDescent="0.25">
      <c r="A206" s="16"/>
      <c r="B206" s="16"/>
      <c r="C206" s="16"/>
      <c r="D206" s="88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</row>
    <row r="207" spans="1:31" x14ac:dyDescent="0.25">
      <c r="A207" s="16"/>
      <c r="B207" s="16"/>
      <c r="C207" s="16"/>
      <c r="D207" s="88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</row>
    <row r="208" spans="1:31" x14ac:dyDescent="0.25">
      <c r="A208" s="16"/>
      <c r="B208" s="16"/>
      <c r="C208" s="16"/>
      <c r="D208" s="88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</row>
    <row r="209" spans="1:31" x14ac:dyDescent="0.25">
      <c r="A209" s="16"/>
      <c r="B209" s="16"/>
      <c r="C209" s="16"/>
      <c r="D209" s="88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</row>
    <row r="210" spans="1:31" x14ac:dyDescent="0.25">
      <c r="A210" s="16"/>
      <c r="B210" s="16"/>
      <c r="C210" s="16"/>
      <c r="D210" s="88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</row>
    <row r="211" spans="1:31" x14ac:dyDescent="0.25">
      <c r="A211" s="16"/>
      <c r="B211" s="16"/>
      <c r="C211" s="16"/>
      <c r="D211" s="88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</row>
    <row r="212" spans="1:31" x14ac:dyDescent="0.25">
      <c r="A212" s="16"/>
      <c r="B212" s="16"/>
      <c r="C212" s="16"/>
      <c r="D212" s="88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</row>
    <row r="213" spans="1:31" x14ac:dyDescent="0.25">
      <c r="A213" s="16"/>
      <c r="B213" s="16"/>
      <c r="C213" s="16"/>
      <c r="D213" s="88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</row>
    <row r="214" spans="1:31" x14ac:dyDescent="0.25">
      <c r="A214" s="16"/>
      <c r="B214" s="16"/>
      <c r="C214" s="16"/>
      <c r="D214" s="88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</row>
    <row r="215" spans="1:31" x14ac:dyDescent="0.25">
      <c r="A215" s="16"/>
      <c r="B215" s="16"/>
      <c r="C215" s="16"/>
      <c r="D215" s="88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</row>
    <row r="216" spans="1:31" x14ac:dyDescent="0.25">
      <c r="A216" s="16"/>
      <c r="B216" s="16"/>
      <c r="C216" s="16"/>
      <c r="D216" s="88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</row>
    <row r="217" spans="1:31" x14ac:dyDescent="0.25">
      <c r="A217" s="16"/>
      <c r="B217" s="16"/>
      <c r="C217" s="16"/>
      <c r="D217" s="88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</row>
    <row r="218" spans="1:31" x14ac:dyDescent="0.25">
      <c r="A218" s="16"/>
      <c r="B218" s="16"/>
      <c r="C218" s="16"/>
      <c r="D218" s="88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</row>
    <row r="219" spans="1:31" x14ac:dyDescent="0.25">
      <c r="A219" s="16"/>
      <c r="B219" s="16"/>
      <c r="C219" s="16"/>
      <c r="D219" s="88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</row>
    <row r="220" spans="1:31" x14ac:dyDescent="0.25">
      <c r="A220" s="16"/>
      <c r="B220" s="16"/>
      <c r="C220" s="16"/>
      <c r="D220" s="88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</row>
    <row r="221" spans="1:31" x14ac:dyDescent="0.25">
      <c r="A221" s="16"/>
      <c r="B221" s="16"/>
      <c r="C221" s="16"/>
      <c r="D221" s="88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</row>
    <row r="222" spans="1:31" x14ac:dyDescent="0.25">
      <c r="A222" s="16"/>
      <c r="B222" s="16"/>
      <c r="C222" s="16"/>
      <c r="D222" s="88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</row>
    <row r="223" spans="1:31" x14ac:dyDescent="0.25">
      <c r="A223" s="16"/>
      <c r="B223" s="16"/>
      <c r="C223" s="16"/>
      <c r="D223" s="88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</row>
    <row r="224" spans="1:31" x14ac:dyDescent="0.25">
      <c r="A224" s="16"/>
      <c r="B224" s="16"/>
      <c r="C224" s="16"/>
      <c r="D224" s="88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</row>
    <row r="225" spans="1:31" x14ac:dyDescent="0.25">
      <c r="A225" s="16"/>
      <c r="B225" s="16"/>
      <c r="C225" s="16"/>
      <c r="D225" s="88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</row>
    <row r="226" spans="1:31" x14ac:dyDescent="0.25">
      <c r="A226" s="16"/>
      <c r="B226" s="16"/>
      <c r="C226" s="16"/>
      <c r="D226" s="88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</row>
    <row r="227" spans="1:31" x14ac:dyDescent="0.25">
      <c r="A227" s="16"/>
      <c r="B227" s="16"/>
      <c r="C227" s="16"/>
      <c r="D227" s="88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</row>
    <row r="228" spans="1:31" x14ac:dyDescent="0.25">
      <c r="A228" s="16"/>
      <c r="B228" s="16"/>
      <c r="C228" s="16"/>
      <c r="D228" s="88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</row>
    <row r="229" spans="1:31" x14ac:dyDescent="0.25">
      <c r="A229" s="16"/>
      <c r="B229" s="16"/>
      <c r="C229" s="16"/>
      <c r="D229" s="88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</row>
    <row r="230" spans="1:31" x14ac:dyDescent="0.25">
      <c r="A230" s="16"/>
      <c r="B230" s="16"/>
      <c r="C230" s="16"/>
      <c r="D230" s="88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</row>
    <row r="231" spans="1:31" x14ac:dyDescent="0.25">
      <c r="A231" s="16"/>
      <c r="B231" s="16"/>
      <c r="C231" s="16"/>
      <c r="D231" s="88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</row>
    <row r="232" spans="1:31" x14ac:dyDescent="0.25">
      <c r="A232" s="16"/>
      <c r="B232" s="16"/>
      <c r="C232" s="16"/>
      <c r="D232" s="88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</row>
    <row r="233" spans="1:31" x14ac:dyDescent="0.25">
      <c r="A233" s="16"/>
      <c r="B233" s="16"/>
      <c r="C233" s="16"/>
      <c r="D233" s="88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</row>
    <row r="234" spans="1:31" x14ac:dyDescent="0.25">
      <c r="A234" s="16"/>
      <c r="B234" s="16"/>
      <c r="C234" s="16"/>
      <c r="D234" s="88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</row>
    <row r="235" spans="1:31" x14ac:dyDescent="0.25">
      <c r="A235" s="16"/>
      <c r="B235" s="16"/>
      <c r="C235" s="16"/>
      <c r="D235" s="88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</row>
    <row r="236" spans="1:31" x14ac:dyDescent="0.25">
      <c r="A236" s="16"/>
      <c r="B236" s="16"/>
      <c r="C236" s="16"/>
      <c r="D236" s="88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</row>
    <row r="237" spans="1:31" x14ac:dyDescent="0.25">
      <c r="A237" s="16"/>
      <c r="B237" s="16"/>
      <c r="C237" s="16"/>
      <c r="D237" s="88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</row>
    <row r="238" spans="1:31" x14ac:dyDescent="0.25">
      <c r="A238" s="16"/>
      <c r="B238" s="16"/>
      <c r="C238" s="16"/>
      <c r="D238" s="88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</row>
    <row r="239" spans="1:31" x14ac:dyDescent="0.25">
      <c r="A239" s="16"/>
      <c r="B239" s="16"/>
      <c r="C239" s="16"/>
      <c r="D239" s="88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</row>
    <row r="240" spans="1:31" x14ac:dyDescent="0.25">
      <c r="A240" s="16"/>
      <c r="B240" s="16"/>
      <c r="C240" s="16"/>
      <c r="D240" s="88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</row>
    <row r="241" spans="1:31" x14ac:dyDescent="0.25">
      <c r="A241" s="16"/>
      <c r="B241" s="16"/>
      <c r="C241" s="16"/>
      <c r="D241" s="88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</row>
    <row r="242" spans="1:31" x14ac:dyDescent="0.25">
      <c r="A242" s="16"/>
      <c r="B242" s="16"/>
      <c r="C242" s="16"/>
      <c r="D242" s="88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</row>
    <row r="243" spans="1:31" x14ac:dyDescent="0.25">
      <c r="A243" s="16"/>
      <c r="B243" s="16"/>
      <c r="C243" s="16"/>
      <c r="D243" s="88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</row>
    <row r="244" spans="1:31" x14ac:dyDescent="0.25">
      <c r="A244" s="16"/>
      <c r="B244" s="16"/>
      <c r="C244" s="16"/>
      <c r="D244" s="88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</row>
    <row r="245" spans="1:31" x14ac:dyDescent="0.25">
      <c r="A245" s="16"/>
      <c r="B245" s="16"/>
      <c r="C245" s="16"/>
      <c r="D245" s="88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</row>
    <row r="246" spans="1:31" x14ac:dyDescent="0.25">
      <c r="A246" s="16"/>
      <c r="B246" s="16"/>
      <c r="C246" s="16"/>
      <c r="D246" s="88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</row>
    <row r="247" spans="1:31" x14ac:dyDescent="0.25">
      <c r="A247" s="16"/>
      <c r="B247" s="16"/>
      <c r="C247" s="16"/>
      <c r="D247" s="88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</row>
    <row r="248" spans="1:31" x14ac:dyDescent="0.25">
      <c r="A248" s="16"/>
      <c r="B248" s="16"/>
      <c r="C248" s="16"/>
      <c r="D248" s="88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</row>
    <row r="249" spans="1:31" x14ac:dyDescent="0.25">
      <c r="A249" s="16"/>
      <c r="B249" s="16"/>
      <c r="C249" s="16"/>
      <c r="D249" s="88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</row>
    <row r="250" spans="1:31" x14ac:dyDescent="0.25">
      <c r="A250" s="16"/>
      <c r="B250" s="16"/>
      <c r="C250" s="16"/>
      <c r="D250" s="88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</row>
    <row r="251" spans="1:31" x14ac:dyDescent="0.25">
      <c r="A251" s="16"/>
      <c r="B251" s="16"/>
      <c r="C251" s="16"/>
      <c r="D251" s="88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</row>
    <row r="252" spans="1:31" x14ac:dyDescent="0.25">
      <c r="A252" s="16"/>
      <c r="B252" s="16"/>
      <c r="C252" s="16"/>
      <c r="D252" s="88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</row>
    <row r="253" spans="1:31" x14ac:dyDescent="0.25">
      <c r="A253" s="16"/>
      <c r="B253" s="16"/>
      <c r="C253" s="16"/>
      <c r="D253" s="88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</row>
    <row r="254" spans="1:31" x14ac:dyDescent="0.25">
      <c r="A254" s="16"/>
      <c r="B254" s="16"/>
      <c r="C254" s="16"/>
      <c r="D254" s="88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</row>
    <row r="255" spans="1:31" x14ac:dyDescent="0.25">
      <c r="A255" s="16"/>
      <c r="B255" s="16"/>
      <c r="C255" s="16"/>
      <c r="D255" s="88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</row>
    <row r="256" spans="1:31" x14ac:dyDescent="0.25">
      <c r="A256" s="16"/>
      <c r="B256" s="16"/>
      <c r="C256" s="16"/>
      <c r="D256" s="88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</row>
    <row r="257" spans="1:31" x14ac:dyDescent="0.25">
      <c r="A257" s="16"/>
      <c r="B257" s="16"/>
      <c r="C257" s="16"/>
      <c r="D257" s="88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</row>
    <row r="258" spans="1:31" x14ac:dyDescent="0.25">
      <c r="A258" s="16"/>
      <c r="B258" s="16"/>
      <c r="C258" s="16"/>
      <c r="D258" s="88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</row>
    <row r="259" spans="1:31" x14ac:dyDescent="0.25">
      <c r="A259" s="16"/>
      <c r="B259" s="16"/>
      <c r="C259" s="16"/>
      <c r="D259" s="88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</row>
    <row r="260" spans="1:31" x14ac:dyDescent="0.25">
      <c r="A260" s="16"/>
      <c r="B260" s="16"/>
      <c r="C260" s="16"/>
      <c r="D260" s="88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</row>
    <row r="261" spans="1:31" x14ac:dyDescent="0.25">
      <c r="A261" s="16"/>
      <c r="B261" s="16"/>
      <c r="C261" s="16"/>
      <c r="D261" s="88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</row>
    <row r="262" spans="1:31" x14ac:dyDescent="0.25">
      <c r="A262" s="16"/>
      <c r="B262" s="16"/>
      <c r="C262" s="16"/>
      <c r="D262" s="88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</row>
    <row r="263" spans="1:31" x14ac:dyDescent="0.25">
      <c r="A263" s="16"/>
      <c r="B263" s="16"/>
      <c r="C263" s="16"/>
      <c r="D263" s="88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</row>
    <row r="264" spans="1:31" x14ac:dyDescent="0.25">
      <c r="A264" s="16"/>
      <c r="B264" s="16"/>
      <c r="C264" s="16"/>
      <c r="D264" s="88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</row>
    <row r="265" spans="1:31" x14ac:dyDescent="0.25">
      <c r="A265" s="16"/>
      <c r="B265" s="16"/>
      <c r="C265" s="16"/>
      <c r="D265" s="88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</row>
    <row r="266" spans="1:31" x14ac:dyDescent="0.25">
      <c r="A266" s="16"/>
      <c r="B266" s="16"/>
      <c r="C266" s="16"/>
      <c r="D266" s="88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</row>
    <row r="267" spans="1:31" x14ac:dyDescent="0.25">
      <c r="A267" s="16"/>
      <c r="B267" s="16"/>
      <c r="C267" s="16"/>
      <c r="D267" s="88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</row>
    <row r="268" spans="1:31" x14ac:dyDescent="0.25">
      <c r="A268" s="16"/>
      <c r="B268" s="16"/>
      <c r="C268" s="16"/>
      <c r="D268" s="88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</row>
    <row r="269" spans="1:31" x14ac:dyDescent="0.25">
      <c r="A269" s="16"/>
      <c r="B269" s="16"/>
      <c r="C269" s="16"/>
      <c r="D269" s="88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</row>
    <row r="270" spans="1:31" x14ac:dyDescent="0.25">
      <c r="A270" s="16"/>
      <c r="B270" s="16"/>
      <c r="C270" s="16"/>
      <c r="D270" s="88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</row>
    <row r="271" spans="1:31" x14ac:dyDescent="0.25">
      <c r="A271" s="16"/>
      <c r="B271" s="16"/>
      <c r="C271" s="16"/>
      <c r="D271" s="88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</row>
    <row r="272" spans="1:31" x14ac:dyDescent="0.25">
      <c r="A272" s="16"/>
      <c r="B272" s="16"/>
      <c r="C272" s="16"/>
      <c r="D272" s="88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</row>
    <row r="273" spans="1:31" x14ac:dyDescent="0.25">
      <c r="A273" s="16"/>
      <c r="B273" s="16"/>
      <c r="C273" s="16"/>
      <c r="D273" s="88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</row>
    <row r="274" spans="1:31" x14ac:dyDescent="0.25">
      <c r="A274" s="16"/>
      <c r="B274" s="16"/>
      <c r="C274" s="16"/>
      <c r="D274" s="88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</row>
    <row r="275" spans="1:31" x14ac:dyDescent="0.25">
      <c r="A275" s="16"/>
      <c r="B275" s="16"/>
      <c r="C275" s="16"/>
      <c r="D275" s="88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</row>
    <row r="276" spans="1:31" x14ac:dyDescent="0.25">
      <c r="A276" s="16"/>
      <c r="B276" s="16"/>
      <c r="C276" s="16"/>
      <c r="D276" s="88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</row>
    <row r="277" spans="1:31" x14ac:dyDescent="0.25">
      <c r="A277" s="16"/>
      <c r="B277" s="16"/>
      <c r="C277" s="16"/>
      <c r="D277" s="88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</row>
    <row r="278" spans="1:31" x14ac:dyDescent="0.25">
      <c r="A278" s="16"/>
      <c r="B278" s="16"/>
      <c r="C278" s="16"/>
      <c r="D278" s="88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</row>
    <row r="279" spans="1:31" x14ac:dyDescent="0.25">
      <c r="A279" s="16"/>
      <c r="B279" s="16"/>
      <c r="C279" s="16"/>
      <c r="D279" s="88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</row>
    <row r="280" spans="1:31" x14ac:dyDescent="0.25">
      <c r="A280" s="42"/>
      <c r="B280" s="42"/>
      <c r="C280" s="42"/>
      <c r="D280" s="92"/>
      <c r="E280" s="42"/>
      <c r="F280" s="42"/>
      <c r="G280" s="42"/>
      <c r="H280" s="42"/>
      <c r="I280" s="42"/>
      <c r="J280" s="42"/>
    </row>
    <row r="281" spans="1:31" x14ac:dyDescent="0.25">
      <c r="A281" s="42"/>
      <c r="B281" s="42"/>
      <c r="C281" s="42"/>
      <c r="D281" s="92"/>
      <c r="E281" s="42"/>
      <c r="F281" s="42"/>
      <c r="G281" s="42"/>
      <c r="H281" s="42"/>
      <c r="I281" s="42"/>
      <c r="J281" s="42"/>
    </row>
    <row r="282" spans="1:31" x14ac:dyDescent="0.25">
      <c r="A282" s="42"/>
      <c r="B282" s="42"/>
      <c r="C282" s="42"/>
      <c r="D282" s="92"/>
      <c r="E282" s="42"/>
      <c r="F282" s="42"/>
      <c r="G282" s="42"/>
      <c r="H282" s="42"/>
      <c r="I282" s="42"/>
      <c r="J282" s="42"/>
    </row>
    <row r="283" spans="1:31" x14ac:dyDescent="0.25">
      <c r="A283" s="42"/>
      <c r="B283" s="42"/>
      <c r="C283" s="42"/>
      <c r="D283" s="92"/>
      <c r="E283" s="42"/>
      <c r="F283" s="42"/>
      <c r="G283" s="42"/>
      <c r="H283" s="42"/>
      <c r="I283" s="42"/>
      <c r="J283" s="42"/>
    </row>
    <row r="284" spans="1:31" x14ac:dyDescent="0.25">
      <c r="A284" s="42"/>
      <c r="B284" s="42"/>
      <c r="C284" s="42"/>
      <c r="D284" s="92"/>
      <c r="E284" s="42"/>
      <c r="F284" s="42"/>
      <c r="G284" s="42"/>
      <c r="H284" s="42"/>
      <c r="I284" s="42"/>
      <c r="J284" s="42"/>
    </row>
    <row r="285" spans="1:31" x14ac:dyDescent="0.25">
      <c r="A285" s="42"/>
      <c r="B285" s="42"/>
      <c r="C285" s="42"/>
      <c r="D285" s="92"/>
      <c r="E285" s="42"/>
      <c r="F285" s="42"/>
      <c r="G285" s="42"/>
      <c r="H285" s="42"/>
      <c r="I285" s="42"/>
      <c r="J285" s="42"/>
    </row>
    <row r="286" spans="1:31" x14ac:dyDescent="0.25">
      <c r="A286" s="42"/>
      <c r="B286" s="42"/>
      <c r="C286" s="42"/>
      <c r="D286" s="92"/>
      <c r="E286" s="42"/>
      <c r="F286" s="42"/>
      <c r="G286" s="42"/>
      <c r="H286" s="42"/>
      <c r="I286" s="42"/>
      <c r="J286" s="42"/>
    </row>
    <row r="287" spans="1:31" x14ac:dyDescent="0.25">
      <c r="A287" s="42"/>
      <c r="B287" s="42"/>
      <c r="C287" s="42"/>
      <c r="D287" s="92"/>
      <c r="E287" s="42"/>
      <c r="F287" s="42"/>
      <c r="G287" s="42"/>
      <c r="H287" s="42"/>
      <c r="I287" s="42"/>
      <c r="J287" s="42"/>
    </row>
    <row r="288" spans="1:31" x14ac:dyDescent="0.25">
      <c r="A288" s="42"/>
      <c r="B288" s="42"/>
      <c r="C288" s="42"/>
      <c r="D288" s="92"/>
      <c r="E288" s="42"/>
      <c r="F288" s="42"/>
      <c r="G288" s="42"/>
      <c r="H288" s="42"/>
      <c r="I288" s="42"/>
      <c r="J288" s="42"/>
    </row>
    <row r="289" spans="1:10" x14ac:dyDescent="0.25">
      <c r="A289" s="42"/>
      <c r="B289" s="42"/>
      <c r="C289" s="42"/>
      <c r="D289" s="92"/>
      <c r="E289" s="42"/>
      <c r="F289" s="42"/>
      <c r="G289" s="42"/>
      <c r="H289" s="42"/>
      <c r="I289" s="42"/>
      <c r="J289" s="42"/>
    </row>
    <row r="290" spans="1:10" x14ac:dyDescent="0.25">
      <c r="A290" s="42"/>
      <c r="B290" s="42"/>
      <c r="C290" s="42"/>
      <c r="D290" s="92"/>
      <c r="E290" s="42"/>
      <c r="F290" s="42"/>
      <c r="G290" s="42"/>
      <c r="H290" s="42"/>
      <c r="I290" s="42"/>
      <c r="J290" s="42"/>
    </row>
    <row r="291" spans="1:10" x14ac:dyDescent="0.25">
      <c r="A291" s="42"/>
      <c r="B291" s="42"/>
      <c r="C291" s="42"/>
      <c r="D291" s="92"/>
      <c r="E291" s="42"/>
      <c r="F291" s="42"/>
      <c r="G291" s="42"/>
      <c r="H291" s="42"/>
      <c r="I291" s="42"/>
      <c r="J291" s="42"/>
    </row>
    <row r="292" spans="1:10" x14ac:dyDescent="0.25">
      <c r="A292" s="42"/>
      <c r="B292" s="42"/>
      <c r="C292" s="42"/>
      <c r="D292" s="92"/>
      <c r="E292" s="42"/>
      <c r="F292" s="42"/>
      <c r="G292" s="42"/>
      <c r="H292" s="42"/>
      <c r="I292" s="42"/>
      <c r="J292" s="42"/>
    </row>
    <row r="293" spans="1:10" x14ac:dyDescent="0.25">
      <c r="A293" s="42"/>
      <c r="B293" s="42"/>
      <c r="C293" s="42"/>
      <c r="D293" s="92"/>
      <c r="E293" s="42"/>
      <c r="F293" s="42"/>
      <c r="G293" s="42"/>
      <c r="H293" s="42"/>
      <c r="I293" s="42"/>
      <c r="J293" s="42"/>
    </row>
    <row r="294" spans="1:10" x14ac:dyDescent="0.25">
      <c r="A294" s="42"/>
      <c r="B294" s="42"/>
      <c r="C294" s="42"/>
      <c r="D294" s="92"/>
      <c r="E294" s="42"/>
      <c r="F294" s="42"/>
      <c r="G294" s="42"/>
      <c r="H294" s="42"/>
      <c r="I294" s="42"/>
      <c r="J294" s="42"/>
    </row>
    <row r="295" spans="1:10" x14ac:dyDescent="0.25">
      <c r="A295" s="42"/>
      <c r="B295" s="42"/>
      <c r="C295" s="42"/>
      <c r="D295" s="92"/>
      <c r="E295" s="42"/>
      <c r="F295" s="42"/>
      <c r="G295" s="42"/>
      <c r="H295" s="42"/>
      <c r="I295" s="42"/>
      <c r="J295" s="42"/>
    </row>
  </sheetData>
  <mergeCells count="5">
    <mergeCell ref="A1:J1"/>
    <mergeCell ref="A3:A4"/>
    <mergeCell ref="B3:D3"/>
    <mergeCell ref="E3:G3"/>
    <mergeCell ref="H3:J3"/>
  </mergeCells>
  <phoneticPr fontId="6" type="noConversion"/>
  <printOptions horizontalCentered="1" verticalCentered="1"/>
  <pageMargins left="0.62992125984251968" right="0" top="0" bottom="0" header="0" footer="0"/>
  <pageSetup paperSize="9" scale="42" orientation="portrait" r:id="rId1"/>
  <headerFooter alignWithMargins="0"/>
  <ignoredErrors>
    <ignoredError sqref="D39 D6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233"/>
  <sheetViews>
    <sheetView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92" sqref="F92"/>
    </sheetView>
  </sheetViews>
  <sheetFormatPr defaultRowHeight="16.5" x14ac:dyDescent="0.25"/>
  <cols>
    <col min="1" max="1" width="72.140625" style="17" customWidth="1"/>
    <col min="2" max="3" width="20.140625" style="83" customWidth="1"/>
    <col min="4" max="4" width="14.85546875" style="83" customWidth="1"/>
    <col min="5" max="5" width="20.140625" style="103" customWidth="1"/>
    <col min="6" max="6" width="20.140625" style="103" bestFit="1" customWidth="1"/>
    <col min="7" max="7" width="14.85546875" style="103" bestFit="1" customWidth="1"/>
    <col min="8" max="8" width="19.28515625" style="84" bestFit="1" customWidth="1"/>
    <col min="9" max="9" width="18.7109375" style="84" customWidth="1"/>
    <col min="10" max="10" width="16.42578125" style="84" customWidth="1"/>
    <col min="11" max="12" width="9.140625" style="17"/>
    <col min="13" max="13" width="17.7109375" style="17" bestFit="1" customWidth="1"/>
    <col min="14" max="16384" width="9.140625" style="17"/>
  </cols>
  <sheetData>
    <row r="1" spans="1:13" ht="26.25" customHeight="1" x14ac:dyDescent="0.25">
      <c r="A1" s="175" t="s">
        <v>36</v>
      </c>
      <c r="B1" s="175" t="s">
        <v>72</v>
      </c>
      <c r="C1" s="176"/>
      <c r="D1" s="176"/>
      <c r="E1" s="175" t="s">
        <v>75</v>
      </c>
      <c r="F1" s="176"/>
      <c r="G1" s="176"/>
      <c r="H1" s="175" t="s">
        <v>76</v>
      </c>
      <c r="I1" s="176"/>
      <c r="J1" s="176"/>
    </row>
    <row r="2" spans="1:13" ht="33" x14ac:dyDescent="0.25">
      <c r="A2" s="175"/>
      <c r="B2" s="149" t="s">
        <v>77</v>
      </c>
      <c r="C2" s="150" t="s">
        <v>73</v>
      </c>
      <c r="D2" s="149" t="s">
        <v>74</v>
      </c>
      <c r="E2" s="149" t="s">
        <v>77</v>
      </c>
      <c r="F2" s="150" t="s">
        <v>73</v>
      </c>
      <c r="G2" s="149" t="s">
        <v>74</v>
      </c>
      <c r="H2" s="149" t="s">
        <v>77</v>
      </c>
      <c r="I2" s="150" t="s">
        <v>73</v>
      </c>
      <c r="J2" s="149" t="s">
        <v>74</v>
      </c>
    </row>
    <row r="3" spans="1:13" x14ac:dyDescent="0.25">
      <c r="A3" s="43" t="s">
        <v>5</v>
      </c>
      <c r="B3" s="15">
        <f>B4+B7+B8+B11+B12+B10</f>
        <v>257653.66999999998</v>
      </c>
      <c r="C3" s="15">
        <f>C4+C7+C8+C11+C12+C10</f>
        <v>114924.08000000002</v>
      </c>
      <c r="D3" s="124">
        <f t="shared" ref="D3:D14" si="0">C3/B3*100</f>
        <v>44.604091996826597</v>
      </c>
      <c r="E3" s="15">
        <f>E4+E7+E8+E11+E12+E10</f>
        <v>123527.61</v>
      </c>
      <c r="F3" s="15">
        <f>F4+F7+F8+F11+F12+F10</f>
        <v>57268.37</v>
      </c>
      <c r="G3" s="124">
        <f t="shared" ref="G3" si="1">F3/E3*100</f>
        <v>46.360785252786805</v>
      </c>
      <c r="H3" s="15">
        <f>H4+H7+H8+H11+H12+H10</f>
        <v>134126.06</v>
      </c>
      <c r="I3" s="15">
        <f>I4+I7+I8+I11+I12+I10</f>
        <v>57655.71</v>
      </c>
      <c r="J3" s="124">
        <f>I3/H3*100</f>
        <v>42.986210136941324</v>
      </c>
    </row>
    <row r="4" spans="1:13" x14ac:dyDescent="0.25">
      <c r="A4" s="44" t="s">
        <v>6</v>
      </c>
      <c r="B4" s="10">
        <f>E4+H4-E9-H9</f>
        <v>245043.62</v>
      </c>
      <c r="C4" s="3">
        <f>F4+I4-F9-I9</f>
        <v>110405.04000000001</v>
      </c>
      <c r="D4" s="131">
        <f t="shared" si="0"/>
        <v>45.055259957390447</v>
      </c>
      <c r="E4" s="10">
        <f>123527.61-E7-E8-E11-E12</f>
        <v>111646.95999999999</v>
      </c>
      <c r="F4" s="10">
        <f>57268.37-F7-F8-F11-F12</f>
        <v>52749.33</v>
      </c>
      <c r="G4" s="125">
        <f>F4/E4*100</f>
        <v>47.246543927393994</v>
      </c>
      <c r="H4" s="2">
        <f>134126.06-H10-H11-H12-H7</f>
        <v>133396.66</v>
      </c>
      <c r="I4" s="2">
        <f>57655.71-I12-I11-I8-I7</f>
        <v>57655.71</v>
      </c>
      <c r="J4" s="131">
        <f t="shared" ref="J4:J65" si="2">I4/H4*100</f>
        <v>43.221254565144285</v>
      </c>
      <c r="K4" s="67"/>
    </row>
    <row r="5" spans="1:13" x14ac:dyDescent="0.25">
      <c r="A5" s="116" t="s">
        <v>8</v>
      </c>
      <c r="B5" s="117">
        <f>E5+H5</f>
        <v>167674.19699999999</v>
      </c>
      <c r="C5" s="117">
        <f>F5+I5</f>
        <v>75248.86</v>
      </c>
      <c r="D5" s="118">
        <f t="shared" si="0"/>
        <v>44.878020200090781</v>
      </c>
      <c r="E5" s="117">
        <f>85682.177-7702.8</f>
        <v>77979.376999999993</v>
      </c>
      <c r="F5" s="119">
        <f>41127.5-F13</f>
        <v>37810.18</v>
      </c>
      <c r="G5" s="120">
        <f t="shared" ref="G5:G10" si="3">F5/E5*100</f>
        <v>48.487409690385199</v>
      </c>
      <c r="H5" s="119">
        <v>89694.82</v>
      </c>
      <c r="I5" s="119">
        <v>37438.68</v>
      </c>
      <c r="J5" s="118">
        <f t="shared" si="2"/>
        <v>41.740069270443932</v>
      </c>
    </row>
    <row r="6" spans="1:13" x14ac:dyDescent="0.25">
      <c r="A6" s="121" t="s">
        <v>2</v>
      </c>
      <c r="B6" s="117">
        <f>E6+H6</f>
        <v>49631.289000000004</v>
      </c>
      <c r="C6" s="117">
        <f>F6+I6</f>
        <v>19964.669999999998</v>
      </c>
      <c r="D6" s="118">
        <f t="shared" si="0"/>
        <v>40.225975190771287</v>
      </c>
      <c r="E6" s="119">
        <f>24923.359-2247.2</f>
        <v>22676.159</v>
      </c>
      <c r="F6" s="119">
        <f>11020.01-F14</f>
        <v>9968.77</v>
      </c>
      <c r="G6" s="120">
        <f t="shared" si="3"/>
        <v>43.961457493749272</v>
      </c>
      <c r="H6" s="119">
        <v>26955.13</v>
      </c>
      <c r="I6" s="119">
        <v>9995.9</v>
      </c>
      <c r="J6" s="118">
        <f t="shared" si="2"/>
        <v>37.083479100267738</v>
      </c>
    </row>
    <row r="7" spans="1:13" x14ac:dyDescent="0.25">
      <c r="A7" s="46" t="s">
        <v>62</v>
      </c>
      <c r="B7" s="12">
        <f>E7+H7</f>
        <v>383</v>
      </c>
      <c r="C7" s="12">
        <f t="shared" ref="B7:C10" si="4">F7+I7</f>
        <v>0</v>
      </c>
      <c r="D7" s="131">
        <v>0</v>
      </c>
      <c r="E7" s="12">
        <v>0</v>
      </c>
      <c r="F7" s="2">
        <v>0</v>
      </c>
      <c r="G7" s="125">
        <v>0</v>
      </c>
      <c r="H7" s="2">
        <v>383</v>
      </c>
      <c r="I7" s="2">
        <v>0</v>
      </c>
      <c r="J7" s="131">
        <f t="shared" si="2"/>
        <v>0</v>
      </c>
      <c r="M7" s="67"/>
    </row>
    <row r="8" spans="1:13" ht="14.25" customHeight="1" x14ac:dyDescent="0.25">
      <c r="A8" s="44" t="s">
        <v>22</v>
      </c>
      <c r="B8" s="12">
        <f t="shared" si="4"/>
        <v>75.3</v>
      </c>
      <c r="C8" s="12">
        <f t="shared" si="4"/>
        <v>75.3</v>
      </c>
      <c r="D8" s="131">
        <f t="shared" si="0"/>
        <v>100</v>
      </c>
      <c r="E8" s="2">
        <v>75.3</v>
      </c>
      <c r="F8" s="2">
        <v>75.3</v>
      </c>
      <c r="G8" s="125">
        <f t="shared" si="3"/>
        <v>100</v>
      </c>
      <c r="H8" s="2">
        <v>0</v>
      </c>
      <c r="I8" s="2">
        <v>0</v>
      </c>
      <c r="J8" s="131">
        <v>0</v>
      </c>
    </row>
    <row r="9" spans="1:13" ht="0.75" customHeight="1" x14ac:dyDescent="0.25">
      <c r="A9" s="151" t="s">
        <v>61</v>
      </c>
      <c r="B9" s="152"/>
      <c r="C9" s="152"/>
      <c r="D9" s="153">
        <v>0</v>
      </c>
      <c r="E9" s="152">
        <v>0</v>
      </c>
      <c r="F9" s="152"/>
      <c r="G9" s="154"/>
      <c r="H9" s="152"/>
      <c r="I9" s="152"/>
      <c r="J9" s="153"/>
    </row>
    <row r="10" spans="1:13" s="71" customFormat="1" ht="16.5" hidden="1" customHeight="1" x14ac:dyDescent="0.25">
      <c r="A10" s="69" t="s">
        <v>108</v>
      </c>
      <c r="B10" s="12">
        <f t="shared" si="4"/>
        <v>0</v>
      </c>
      <c r="C10" s="12">
        <f t="shared" si="4"/>
        <v>0</v>
      </c>
      <c r="D10" s="131" t="e">
        <f t="shared" si="0"/>
        <v>#DIV/0!</v>
      </c>
      <c r="E10" s="73">
        <v>0</v>
      </c>
      <c r="F10" s="73">
        <v>0</v>
      </c>
      <c r="G10" s="125" t="e">
        <f t="shared" si="3"/>
        <v>#DIV/0!</v>
      </c>
      <c r="H10" s="73"/>
      <c r="I10" s="73"/>
      <c r="J10" s="131">
        <v>0</v>
      </c>
    </row>
    <row r="11" spans="1:13" ht="16.5" customHeight="1" x14ac:dyDescent="0.25">
      <c r="A11" s="44" t="s">
        <v>16</v>
      </c>
      <c r="B11" s="10">
        <f>E11+H11</f>
        <v>526</v>
      </c>
      <c r="C11" s="53">
        <f>F11+I11</f>
        <v>0</v>
      </c>
      <c r="D11" s="131">
        <f t="shared" si="0"/>
        <v>0</v>
      </c>
      <c r="E11" s="3">
        <v>245</v>
      </c>
      <c r="F11" s="3">
        <v>0</v>
      </c>
      <c r="G11" s="125">
        <f t="shared" ref="G11:G19" si="5">F11/E11*100</f>
        <v>0</v>
      </c>
      <c r="H11" s="56">
        <v>281</v>
      </c>
      <c r="I11" s="73">
        <v>0</v>
      </c>
      <c r="J11" s="131">
        <f t="shared" si="2"/>
        <v>0</v>
      </c>
    </row>
    <row r="12" spans="1:13" x14ac:dyDescent="0.25">
      <c r="A12" s="46" t="s">
        <v>71</v>
      </c>
      <c r="B12" s="10">
        <f>E12+H12</f>
        <v>11625.75</v>
      </c>
      <c r="C12" s="53">
        <f t="shared" ref="C12" si="6">F12+I12</f>
        <v>4443.74</v>
      </c>
      <c r="D12" s="131">
        <f t="shared" si="0"/>
        <v>38.223254413693738</v>
      </c>
      <c r="E12" s="2">
        <v>11560.35</v>
      </c>
      <c r="F12" s="2">
        <v>4443.74</v>
      </c>
      <c r="G12" s="125">
        <f t="shared" si="5"/>
        <v>38.439493613947675</v>
      </c>
      <c r="H12" s="2">
        <v>65.400000000000006</v>
      </c>
      <c r="I12" s="2">
        <v>0</v>
      </c>
      <c r="J12" s="131">
        <f t="shared" si="2"/>
        <v>0</v>
      </c>
    </row>
    <row r="13" spans="1:13" x14ac:dyDescent="0.25">
      <c r="A13" s="116" t="s">
        <v>8</v>
      </c>
      <c r="B13" s="117">
        <f t="shared" ref="B13:B19" si="7">E13+H13</f>
        <v>7702.8</v>
      </c>
      <c r="C13" s="117">
        <f t="shared" ref="C13:C20" si="8">F13+I13</f>
        <v>3317.32</v>
      </c>
      <c r="D13" s="118">
        <f t="shared" si="0"/>
        <v>43.066417406657322</v>
      </c>
      <c r="E13" s="117">
        <v>7702.8</v>
      </c>
      <c r="F13" s="119">
        <v>3317.32</v>
      </c>
      <c r="G13" s="120">
        <f t="shared" si="5"/>
        <v>43.066417406657322</v>
      </c>
      <c r="H13" s="119">
        <v>0</v>
      </c>
      <c r="I13" s="119">
        <v>0</v>
      </c>
      <c r="J13" s="118">
        <v>0</v>
      </c>
    </row>
    <row r="14" spans="1:13" x14ac:dyDescent="0.25">
      <c r="A14" s="122" t="s">
        <v>2</v>
      </c>
      <c r="B14" s="117">
        <f t="shared" si="7"/>
        <v>2247.1999999999998</v>
      </c>
      <c r="C14" s="117">
        <f t="shared" si="8"/>
        <v>1051.24</v>
      </c>
      <c r="D14" s="118">
        <f t="shared" si="0"/>
        <v>46.77999288002848</v>
      </c>
      <c r="E14" s="117">
        <v>2247.1999999999998</v>
      </c>
      <c r="F14" s="119">
        <v>1051.24</v>
      </c>
      <c r="G14" s="120">
        <f t="shared" si="5"/>
        <v>46.77999288002848</v>
      </c>
      <c r="H14" s="119">
        <v>0</v>
      </c>
      <c r="I14" s="119">
        <v>0</v>
      </c>
      <c r="J14" s="118">
        <v>0</v>
      </c>
    </row>
    <row r="15" spans="1:13" ht="19.5" customHeight="1" x14ac:dyDescent="0.25">
      <c r="A15" s="43" t="s">
        <v>25</v>
      </c>
      <c r="B15" s="23">
        <f t="shared" si="7"/>
        <v>4646.5</v>
      </c>
      <c r="C15" s="23">
        <f t="shared" si="8"/>
        <v>2052.94</v>
      </c>
      <c r="D15" s="24">
        <f>C15/B15*100</f>
        <v>44.18250295921662</v>
      </c>
      <c r="E15" s="23">
        <f>E16+E17+E18+E19</f>
        <v>0</v>
      </c>
      <c r="F15" s="23">
        <f>F16+F17+F18+F19</f>
        <v>0</v>
      </c>
      <c r="G15" s="87" t="e">
        <f>F15/E15*100</f>
        <v>#DIV/0!</v>
      </c>
      <c r="H15" s="23">
        <f>H16</f>
        <v>4646.5</v>
      </c>
      <c r="I15" s="23">
        <f>I16</f>
        <v>2052.94</v>
      </c>
      <c r="J15" s="124">
        <f t="shared" si="2"/>
        <v>44.18250295921662</v>
      </c>
    </row>
    <row r="16" spans="1:13" ht="16.5" customHeight="1" x14ac:dyDescent="0.25">
      <c r="A16" s="44" t="s">
        <v>26</v>
      </c>
      <c r="B16" s="10">
        <f t="shared" si="7"/>
        <v>4646.5</v>
      </c>
      <c r="C16" s="3">
        <f t="shared" si="8"/>
        <v>2052.94</v>
      </c>
      <c r="D16" s="131">
        <f t="shared" ref="D16:D19" si="9">C16/B16*100</f>
        <v>44.18250295921662</v>
      </c>
      <c r="E16" s="2">
        <v>0</v>
      </c>
      <c r="F16" s="2">
        <v>0</v>
      </c>
      <c r="G16" s="125">
        <v>0</v>
      </c>
      <c r="H16" s="2">
        <v>4646.5</v>
      </c>
      <c r="I16" s="2">
        <v>2052.94</v>
      </c>
      <c r="J16" s="170">
        <f t="shared" si="2"/>
        <v>44.18250295921662</v>
      </c>
    </row>
    <row r="17" spans="1:10" ht="15.75" customHeight="1" x14ac:dyDescent="0.25">
      <c r="A17" s="123" t="s">
        <v>8</v>
      </c>
      <c r="B17" s="117">
        <f t="shared" si="7"/>
        <v>3339.26</v>
      </c>
      <c r="C17" s="119">
        <f t="shared" si="8"/>
        <v>1563.61</v>
      </c>
      <c r="D17" s="118">
        <f t="shared" si="9"/>
        <v>46.825045069865773</v>
      </c>
      <c r="E17" s="119">
        <v>0</v>
      </c>
      <c r="F17" s="119">
        <v>0</v>
      </c>
      <c r="G17" s="120">
        <v>0</v>
      </c>
      <c r="H17" s="119">
        <v>3339.26</v>
      </c>
      <c r="I17" s="119">
        <v>1563.61</v>
      </c>
      <c r="J17" s="118">
        <f t="shared" si="2"/>
        <v>46.825045069865773</v>
      </c>
    </row>
    <row r="18" spans="1:10" ht="15.75" customHeight="1" x14ac:dyDescent="0.25">
      <c r="A18" s="122" t="s">
        <v>2</v>
      </c>
      <c r="B18" s="117">
        <f t="shared" si="7"/>
        <v>1008.25</v>
      </c>
      <c r="C18" s="119">
        <f t="shared" si="8"/>
        <v>458.09</v>
      </c>
      <c r="D18" s="118">
        <f t="shared" si="9"/>
        <v>45.434168113067194</v>
      </c>
      <c r="E18" s="119">
        <v>0</v>
      </c>
      <c r="F18" s="119">
        <v>0</v>
      </c>
      <c r="G18" s="120">
        <v>0</v>
      </c>
      <c r="H18" s="119">
        <v>1008.25</v>
      </c>
      <c r="I18" s="119">
        <v>458.09</v>
      </c>
      <c r="J18" s="118">
        <f t="shared" si="2"/>
        <v>45.434168113067194</v>
      </c>
    </row>
    <row r="19" spans="1:10" ht="16.5" customHeight="1" x14ac:dyDescent="0.25">
      <c r="A19" s="44" t="s">
        <v>27</v>
      </c>
      <c r="B19" s="12">
        <f t="shared" si="7"/>
        <v>0</v>
      </c>
      <c r="C19" s="2">
        <f t="shared" si="8"/>
        <v>0</v>
      </c>
      <c r="D19" s="131" t="e">
        <f t="shared" si="9"/>
        <v>#DIV/0!</v>
      </c>
      <c r="E19" s="2"/>
      <c r="F19" s="2"/>
      <c r="G19" s="125" t="e">
        <f t="shared" si="5"/>
        <v>#DIV/0!</v>
      </c>
      <c r="H19" s="2">
        <v>0</v>
      </c>
      <c r="I19" s="2">
        <v>0</v>
      </c>
      <c r="J19" s="170">
        <v>0</v>
      </c>
    </row>
    <row r="20" spans="1:10" ht="33" x14ac:dyDescent="0.25">
      <c r="A20" s="146" t="s">
        <v>113</v>
      </c>
      <c r="B20" s="15">
        <f>E20+H20</f>
        <v>5780.12</v>
      </c>
      <c r="C20" s="15">
        <f t="shared" si="8"/>
        <v>1404.62</v>
      </c>
      <c r="D20" s="24">
        <f>C20/B20*100</f>
        <v>24.30087956651419</v>
      </c>
      <c r="E20" s="15">
        <f>E21+E25+E22</f>
        <v>3511.68</v>
      </c>
      <c r="F20" s="15">
        <f>F21+F25+F22</f>
        <v>332.58</v>
      </c>
      <c r="G20" s="24">
        <f>F20/E20*100</f>
        <v>9.4706806998359756</v>
      </c>
      <c r="H20" s="15">
        <f>H21+H25+H22</f>
        <v>2268.44</v>
      </c>
      <c r="I20" s="15">
        <f>I21+I25+I22</f>
        <v>1072.04</v>
      </c>
      <c r="J20" s="124">
        <v>0</v>
      </c>
    </row>
    <row r="21" spans="1:10" ht="21" customHeight="1" x14ac:dyDescent="0.25">
      <c r="A21" s="44" t="s">
        <v>105</v>
      </c>
      <c r="B21" s="10">
        <f>E21+H21</f>
        <v>3526.68</v>
      </c>
      <c r="C21" s="3">
        <f t="shared" ref="C21:C37" si="10">F21+I21</f>
        <v>332.58</v>
      </c>
      <c r="D21" s="131">
        <f t="shared" ref="D21:D27" si="11">C21/B21*100</f>
        <v>9.4303991289257887</v>
      </c>
      <c r="E21" s="3">
        <v>3511.68</v>
      </c>
      <c r="F21" s="3">
        <v>332.58</v>
      </c>
      <c r="G21" s="127">
        <f>F21/E21*100</f>
        <v>9.4706806998359756</v>
      </c>
      <c r="H21" s="2">
        <v>15</v>
      </c>
      <c r="I21" s="2">
        <v>0</v>
      </c>
      <c r="J21" s="169">
        <f t="shared" si="2"/>
        <v>0</v>
      </c>
    </row>
    <row r="22" spans="1:10" ht="16.5" customHeight="1" x14ac:dyDescent="0.25">
      <c r="A22" s="165" t="s">
        <v>115</v>
      </c>
      <c r="B22" s="166">
        <f>E22+H22</f>
        <v>2244.44</v>
      </c>
      <c r="C22" s="167">
        <f t="shared" ref="C22:C24" si="12">F22+I22</f>
        <v>1072.04</v>
      </c>
      <c r="D22" s="129">
        <f t="shared" ref="D22:D24" si="13">C22/B22*100</f>
        <v>47.764252998520782</v>
      </c>
      <c r="E22" s="166"/>
      <c r="F22" s="167"/>
      <c r="G22" s="126"/>
      <c r="H22" s="167">
        <v>2244.44</v>
      </c>
      <c r="I22" s="167">
        <v>1072.04</v>
      </c>
      <c r="J22" s="169">
        <f t="shared" si="2"/>
        <v>47.764252998520782</v>
      </c>
    </row>
    <row r="23" spans="1:10" ht="16.5" customHeight="1" x14ac:dyDescent="0.25">
      <c r="A23" s="123" t="s">
        <v>8</v>
      </c>
      <c r="B23" s="117">
        <f t="shared" ref="B23:B24" si="14">E23+H23</f>
        <v>1401.2</v>
      </c>
      <c r="C23" s="119">
        <f t="shared" si="12"/>
        <v>639.54</v>
      </c>
      <c r="D23" s="118">
        <f t="shared" si="13"/>
        <v>45.642306594347701</v>
      </c>
      <c r="E23" s="119">
        <v>0</v>
      </c>
      <c r="F23" s="119">
        <v>0</v>
      </c>
      <c r="G23" s="120">
        <v>0</v>
      </c>
      <c r="H23" s="119">
        <v>1401.2</v>
      </c>
      <c r="I23" s="119">
        <v>639.54</v>
      </c>
      <c r="J23" s="118">
        <f t="shared" ref="J23:J24" si="15">I23/H23*100</f>
        <v>45.642306594347701</v>
      </c>
    </row>
    <row r="24" spans="1:10" ht="16.5" customHeight="1" x14ac:dyDescent="0.25">
      <c r="A24" s="122" t="s">
        <v>2</v>
      </c>
      <c r="B24" s="117">
        <f t="shared" si="14"/>
        <v>423.8</v>
      </c>
      <c r="C24" s="119">
        <f t="shared" si="12"/>
        <v>167.18</v>
      </c>
      <c r="D24" s="118">
        <f t="shared" si="13"/>
        <v>39.447852760736197</v>
      </c>
      <c r="E24" s="119">
        <v>0</v>
      </c>
      <c r="F24" s="119">
        <v>0</v>
      </c>
      <c r="G24" s="120">
        <v>0</v>
      </c>
      <c r="H24" s="119">
        <v>423.8</v>
      </c>
      <c r="I24" s="119">
        <v>167.18</v>
      </c>
      <c r="J24" s="118">
        <f t="shared" si="15"/>
        <v>39.447852760736197</v>
      </c>
    </row>
    <row r="25" spans="1:10" ht="16.5" customHeight="1" x14ac:dyDescent="0.25">
      <c r="A25" s="44" t="s">
        <v>58</v>
      </c>
      <c r="B25" s="10">
        <f t="shared" ref="B25:B37" si="16">E25+H25</f>
        <v>9</v>
      </c>
      <c r="C25" s="3">
        <f t="shared" si="10"/>
        <v>0</v>
      </c>
      <c r="D25" s="131">
        <f t="shared" si="11"/>
        <v>0</v>
      </c>
      <c r="E25" s="3"/>
      <c r="F25" s="3"/>
      <c r="G25" s="127"/>
      <c r="H25" s="2">
        <v>9</v>
      </c>
      <c r="I25" s="2">
        <v>0</v>
      </c>
      <c r="J25" s="131">
        <v>0</v>
      </c>
    </row>
    <row r="26" spans="1:10" s="49" customFormat="1" ht="16.5" hidden="1" customHeight="1" x14ac:dyDescent="0.25">
      <c r="A26" s="47" t="s">
        <v>31</v>
      </c>
      <c r="B26" s="55">
        <f t="shared" si="16"/>
        <v>0</v>
      </c>
      <c r="C26" s="56">
        <f t="shared" si="10"/>
        <v>0</v>
      </c>
      <c r="D26" s="131" t="e">
        <f t="shared" si="11"/>
        <v>#DIV/0!</v>
      </c>
      <c r="E26" s="3">
        <v>0</v>
      </c>
      <c r="F26" s="3">
        <v>0</v>
      </c>
      <c r="G26" s="127" t="e">
        <f t="shared" ref="G26:G27" si="17">F26/E26*100</f>
        <v>#DIV/0!</v>
      </c>
      <c r="H26" s="56">
        <v>0</v>
      </c>
      <c r="I26" s="56">
        <v>0</v>
      </c>
      <c r="J26" s="124" t="e">
        <f t="shared" si="2"/>
        <v>#DIV/0!</v>
      </c>
    </row>
    <row r="27" spans="1:10" s="49" customFormat="1" ht="16.5" hidden="1" customHeight="1" x14ac:dyDescent="0.25">
      <c r="A27" s="45" t="s">
        <v>2</v>
      </c>
      <c r="B27" s="55">
        <f t="shared" si="16"/>
        <v>0</v>
      </c>
      <c r="C27" s="56">
        <f t="shared" si="10"/>
        <v>0</v>
      </c>
      <c r="D27" s="131" t="e">
        <f t="shared" si="11"/>
        <v>#DIV/0!</v>
      </c>
      <c r="E27" s="3">
        <v>0</v>
      </c>
      <c r="F27" s="3">
        <v>0</v>
      </c>
      <c r="G27" s="127" t="e">
        <f t="shared" si="17"/>
        <v>#DIV/0!</v>
      </c>
      <c r="H27" s="56">
        <v>0</v>
      </c>
      <c r="I27" s="56">
        <v>0</v>
      </c>
      <c r="J27" s="124" t="e">
        <f t="shared" si="2"/>
        <v>#DIV/0!</v>
      </c>
    </row>
    <row r="28" spans="1:10" ht="17.25" customHeight="1" x14ac:dyDescent="0.25">
      <c r="A28" s="43" t="s">
        <v>28</v>
      </c>
      <c r="B28" s="15">
        <f>E28+H28</f>
        <v>152846.29999999999</v>
      </c>
      <c r="C28" s="15">
        <f t="shared" si="10"/>
        <v>35791.56</v>
      </c>
      <c r="D28" s="24">
        <f>C28/B28*100</f>
        <v>23.416700306124518</v>
      </c>
      <c r="E28" s="15">
        <f>E29+E32+E33+E36+E37+E38+E35+E34</f>
        <v>152137.29999999999</v>
      </c>
      <c r="F28" s="15">
        <f>F29+F32+F33+F36+F37+F38+F35+F34</f>
        <v>35671.56</v>
      </c>
      <c r="G28" s="24">
        <f>F28/E28*100</f>
        <v>23.446952193840694</v>
      </c>
      <c r="H28" s="15">
        <f>H29+H32+H36+H37+H33</f>
        <v>709</v>
      </c>
      <c r="I28" s="15">
        <f>I29+I32+I36+I37</f>
        <v>120</v>
      </c>
      <c r="J28" s="124">
        <f t="shared" si="2"/>
        <v>16.925246826516219</v>
      </c>
    </row>
    <row r="29" spans="1:10" ht="16.5" customHeight="1" x14ac:dyDescent="0.25">
      <c r="A29" s="44" t="s">
        <v>46</v>
      </c>
      <c r="B29" s="10">
        <f t="shared" si="16"/>
        <v>0</v>
      </c>
      <c r="C29" s="3">
        <f t="shared" si="10"/>
        <v>0</v>
      </c>
      <c r="D29" s="131" t="e">
        <f t="shared" ref="D29:D37" si="18">C29/B29*100</f>
        <v>#DIV/0!</v>
      </c>
      <c r="E29" s="3">
        <v>0</v>
      </c>
      <c r="F29" s="3">
        <v>0</v>
      </c>
      <c r="G29" s="128">
        <v>0</v>
      </c>
      <c r="H29" s="2">
        <v>0</v>
      </c>
      <c r="I29" s="2">
        <v>0</v>
      </c>
      <c r="J29" s="131" t="e">
        <f t="shared" si="2"/>
        <v>#DIV/0!</v>
      </c>
    </row>
    <row r="30" spans="1:10" ht="15.75" customHeight="1" x14ac:dyDescent="0.25">
      <c r="A30" s="116" t="s">
        <v>8</v>
      </c>
      <c r="B30" s="117">
        <f t="shared" si="16"/>
        <v>0</v>
      </c>
      <c r="C30" s="119">
        <f t="shared" si="10"/>
        <v>0</v>
      </c>
      <c r="D30" s="118" t="e">
        <f t="shared" si="18"/>
        <v>#DIV/0!</v>
      </c>
      <c r="E30" s="117">
        <v>0</v>
      </c>
      <c r="F30" s="119">
        <v>0</v>
      </c>
      <c r="G30" s="118">
        <v>0</v>
      </c>
      <c r="H30" s="119">
        <v>0</v>
      </c>
      <c r="I30" s="119">
        <v>0</v>
      </c>
      <c r="J30" s="118" t="e">
        <f t="shared" si="2"/>
        <v>#DIV/0!</v>
      </c>
    </row>
    <row r="31" spans="1:10" ht="15.75" customHeight="1" x14ac:dyDescent="0.25">
      <c r="A31" s="122" t="s">
        <v>2</v>
      </c>
      <c r="B31" s="117">
        <f t="shared" si="16"/>
        <v>0</v>
      </c>
      <c r="C31" s="119">
        <f t="shared" si="10"/>
        <v>0</v>
      </c>
      <c r="D31" s="118" t="e">
        <f t="shared" si="18"/>
        <v>#DIV/0!</v>
      </c>
      <c r="E31" s="117">
        <v>0</v>
      </c>
      <c r="F31" s="119">
        <v>0</v>
      </c>
      <c r="G31" s="118">
        <v>0</v>
      </c>
      <c r="H31" s="119">
        <v>0</v>
      </c>
      <c r="I31" s="119">
        <v>0</v>
      </c>
      <c r="J31" s="118" t="e">
        <f t="shared" si="2"/>
        <v>#DIV/0!</v>
      </c>
    </row>
    <row r="32" spans="1:10" ht="17.25" customHeight="1" x14ac:dyDescent="0.25">
      <c r="A32" s="44" t="s">
        <v>69</v>
      </c>
      <c r="B32" s="10">
        <f>E32+H32</f>
        <v>731.5</v>
      </c>
      <c r="C32" s="3">
        <f t="shared" si="10"/>
        <v>129</v>
      </c>
      <c r="D32" s="131">
        <f t="shared" si="18"/>
        <v>17.634996582365005</v>
      </c>
      <c r="E32" s="3">
        <v>309</v>
      </c>
      <c r="F32" s="3">
        <v>9</v>
      </c>
      <c r="G32" s="128">
        <f t="shared" ref="G32:G37" si="19">F32/E32*100</f>
        <v>2.912621359223301</v>
      </c>
      <c r="H32" s="73">
        <v>422.5</v>
      </c>
      <c r="I32" s="2">
        <v>120</v>
      </c>
      <c r="J32" s="131">
        <f t="shared" si="2"/>
        <v>28.402366863905325</v>
      </c>
    </row>
    <row r="33" spans="1:11" x14ac:dyDescent="0.25">
      <c r="A33" s="44" t="s">
        <v>128</v>
      </c>
      <c r="B33" s="12">
        <f>E33+H33</f>
        <v>286.5</v>
      </c>
      <c r="C33" s="2">
        <f t="shared" si="10"/>
        <v>0</v>
      </c>
      <c r="D33" s="131">
        <f t="shared" si="18"/>
        <v>0</v>
      </c>
      <c r="E33" s="2">
        <v>0</v>
      </c>
      <c r="F33" s="2">
        <v>0</v>
      </c>
      <c r="G33" s="131">
        <v>0</v>
      </c>
      <c r="H33" s="2">
        <v>286.5</v>
      </c>
      <c r="I33" s="2">
        <v>0</v>
      </c>
      <c r="J33" s="131">
        <f t="shared" si="2"/>
        <v>0</v>
      </c>
    </row>
    <row r="34" spans="1:11" hidden="1" x14ac:dyDescent="0.25">
      <c r="A34" s="69" t="s">
        <v>61</v>
      </c>
      <c r="B34" s="10"/>
      <c r="C34" s="3"/>
      <c r="D34" s="131" t="e">
        <f t="shared" si="18"/>
        <v>#DIV/0!</v>
      </c>
      <c r="E34" s="3"/>
      <c r="F34" s="2">
        <v>0</v>
      </c>
      <c r="G34" s="128" t="e">
        <f t="shared" si="19"/>
        <v>#DIV/0!</v>
      </c>
      <c r="H34" s="2"/>
      <c r="I34" s="2"/>
      <c r="J34" s="131" t="e">
        <f t="shared" si="2"/>
        <v>#DIV/0!</v>
      </c>
    </row>
    <row r="35" spans="1:11" hidden="1" x14ac:dyDescent="0.25">
      <c r="A35" s="44" t="s">
        <v>63</v>
      </c>
      <c r="B35" s="10"/>
      <c r="C35" s="3"/>
      <c r="D35" s="131" t="e">
        <f t="shared" si="18"/>
        <v>#DIV/0!</v>
      </c>
      <c r="E35" s="3"/>
      <c r="F35" s="2">
        <v>0</v>
      </c>
      <c r="G35" s="128" t="e">
        <f>F35/E35*100</f>
        <v>#DIV/0!</v>
      </c>
      <c r="H35" s="2"/>
      <c r="I35" s="2"/>
      <c r="J35" s="131" t="e">
        <f t="shared" si="2"/>
        <v>#DIV/0!</v>
      </c>
    </row>
    <row r="36" spans="1:11" ht="16.5" customHeight="1" x14ac:dyDescent="0.25">
      <c r="A36" s="44" t="s">
        <v>45</v>
      </c>
      <c r="B36" s="10">
        <f t="shared" si="16"/>
        <v>150328.29999999999</v>
      </c>
      <c r="C36" s="3">
        <f t="shared" si="10"/>
        <v>35288.949999999997</v>
      </c>
      <c r="D36" s="131">
        <f t="shared" si="18"/>
        <v>23.474588617046823</v>
      </c>
      <c r="E36" s="3">
        <v>150328.29999999999</v>
      </c>
      <c r="F36" s="3">
        <v>35288.949999999997</v>
      </c>
      <c r="G36" s="128">
        <f t="shared" si="19"/>
        <v>23.474588617046823</v>
      </c>
      <c r="H36" s="2">
        <v>0</v>
      </c>
      <c r="I36" s="2">
        <v>0</v>
      </c>
      <c r="J36" s="131" t="e">
        <f t="shared" si="2"/>
        <v>#DIV/0!</v>
      </c>
    </row>
    <row r="37" spans="1:11" ht="16.5" customHeight="1" x14ac:dyDescent="0.25">
      <c r="A37" s="44" t="s">
        <v>7</v>
      </c>
      <c r="B37" s="10">
        <f t="shared" si="16"/>
        <v>1500</v>
      </c>
      <c r="C37" s="3">
        <f t="shared" si="10"/>
        <v>373.61</v>
      </c>
      <c r="D37" s="131">
        <f t="shared" si="18"/>
        <v>24.907333333333334</v>
      </c>
      <c r="E37" s="3">
        <v>1500</v>
      </c>
      <c r="F37" s="3">
        <v>373.61</v>
      </c>
      <c r="G37" s="128">
        <f t="shared" si="19"/>
        <v>24.907333333333334</v>
      </c>
      <c r="H37" s="2">
        <v>0</v>
      </c>
      <c r="I37" s="2">
        <v>0</v>
      </c>
      <c r="J37" s="131" t="e">
        <f t="shared" si="2"/>
        <v>#DIV/0!</v>
      </c>
    </row>
    <row r="38" spans="1:11" ht="16.5" hidden="1" customHeight="1" x14ac:dyDescent="0.25">
      <c r="A38" s="44" t="s">
        <v>9</v>
      </c>
      <c r="B38" s="3"/>
      <c r="C38" s="3"/>
      <c r="D38" s="128"/>
      <c r="E38" s="157">
        <f t="shared" ref="E38" si="20">F38+G38</f>
        <v>0</v>
      </c>
      <c r="F38" s="97"/>
      <c r="G38" s="130"/>
      <c r="H38" s="56"/>
      <c r="I38" s="56"/>
      <c r="J38" s="124" t="e">
        <f t="shared" si="2"/>
        <v>#DIV/0!</v>
      </c>
    </row>
    <row r="39" spans="1:11" ht="17.25" customHeight="1" x14ac:dyDescent="0.25">
      <c r="A39" s="43" t="s">
        <v>29</v>
      </c>
      <c r="B39" s="15">
        <f>B40+B41+B42+B43</f>
        <v>65518</v>
      </c>
      <c r="C39" s="15">
        <f>C40+C41+C42+C43</f>
        <v>18250.91</v>
      </c>
      <c r="D39" s="24">
        <f>C39/B39*100</f>
        <v>27.856329558289321</v>
      </c>
      <c r="E39" s="15">
        <f t="shared" ref="E39:F39" si="21">E40+E41+E42+E43</f>
        <v>30382.71</v>
      </c>
      <c r="F39" s="15">
        <f t="shared" si="21"/>
        <v>8729.07</v>
      </c>
      <c r="G39" s="24">
        <f>F39/E39*100</f>
        <v>28.730386459930664</v>
      </c>
      <c r="H39" s="15">
        <f t="shared" ref="H39" si="22">H40+H41+H42+H43</f>
        <v>35135.29</v>
      </c>
      <c r="I39" s="15">
        <f>I40+I41+I42+I43</f>
        <v>9521.84</v>
      </c>
      <c r="J39" s="124">
        <f>I39/H39*100</f>
        <v>27.100502087786953</v>
      </c>
      <c r="K39" s="17" t="s">
        <v>116</v>
      </c>
    </row>
    <row r="40" spans="1:11" s="71" customFormat="1" ht="17.25" customHeight="1" x14ac:dyDescent="0.25">
      <c r="A40" s="69" t="s">
        <v>98</v>
      </c>
      <c r="B40" s="10">
        <f>E40+H40</f>
        <v>0</v>
      </c>
      <c r="C40" s="10">
        <f>F40+I40</f>
        <v>0</v>
      </c>
      <c r="D40" s="131" t="e">
        <f t="shared" ref="D40:D42" si="23">C40/B40*100</f>
        <v>#DIV/0!</v>
      </c>
      <c r="E40" s="70">
        <v>0</v>
      </c>
      <c r="F40" s="70">
        <v>0</v>
      </c>
      <c r="G40" s="127" t="e">
        <f t="shared" ref="G40:G41" si="24">F40/E40*100</f>
        <v>#DIV/0!</v>
      </c>
      <c r="H40" s="73">
        <v>0</v>
      </c>
      <c r="I40" s="73">
        <v>0</v>
      </c>
      <c r="J40" s="131" t="e">
        <f t="shared" si="2"/>
        <v>#DIV/0!</v>
      </c>
    </row>
    <row r="41" spans="1:11" s="71" customFormat="1" ht="17.25" customHeight="1" x14ac:dyDescent="0.25">
      <c r="A41" s="69" t="s">
        <v>99</v>
      </c>
      <c r="B41" s="10">
        <f>E41+H41</f>
        <v>21050.92</v>
      </c>
      <c r="C41" s="10">
        <f t="shared" ref="C41:C45" si="25">F41+I41</f>
        <v>4807.87</v>
      </c>
      <c r="D41" s="131">
        <f t="shared" si="23"/>
        <v>22.839239330157543</v>
      </c>
      <c r="E41" s="70">
        <v>17180.919999999998</v>
      </c>
      <c r="F41" s="70">
        <v>2905.78</v>
      </c>
      <c r="G41" s="127">
        <f t="shared" si="24"/>
        <v>16.912831210435765</v>
      </c>
      <c r="H41" s="73">
        <v>3870</v>
      </c>
      <c r="I41" s="73">
        <v>1902.09</v>
      </c>
      <c r="J41" s="131">
        <f t="shared" si="2"/>
        <v>49.149612403100775</v>
      </c>
    </row>
    <row r="42" spans="1:11" s="71" customFormat="1" x14ac:dyDescent="0.25">
      <c r="A42" s="69" t="s">
        <v>100</v>
      </c>
      <c r="B42" s="10">
        <f t="shared" ref="B42" si="26">E42+H42</f>
        <v>31265.29</v>
      </c>
      <c r="C42" s="10">
        <f t="shared" si="25"/>
        <v>7619.75</v>
      </c>
      <c r="D42" s="131">
        <f t="shared" si="23"/>
        <v>24.371275622263539</v>
      </c>
      <c r="E42" s="70">
        <v>0</v>
      </c>
      <c r="F42" s="70">
        <v>0</v>
      </c>
      <c r="G42" s="127">
        <v>0</v>
      </c>
      <c r="H42" s="73">
        <v>31265.29</v>
      </c>
      <c r="I42" s="73">
        <v>7619.75</v>
      </c>
      <c r="J42" s="131">
        <f t="shared" si="2"/>
        <v>24.371275622263539</v>
      </c>
    </row>
    <row r="43" spans="1:11" s="71" customFormat="1" x14ac:dyDescent="0.25">
      <c r="A43" s="44" t="s">
        <v>122</v>
      </c>
      <c r="B43" s="10">
        <f>E43+H43</f>
        <v>13201.79</v>
      </c>
      <c r="C43" s="10">
        <f>F43+I43</f>
        <v>5823.29</v>
      </c>
      <c r="D43" s="131">
        <f t="shared" ref="D43" si="27">C43/B43*100</f>
        <v>44.109851770100875</v>
      </c>
      <c r="E43" s="70">
        <v>13201.79</v>
      </c>
      <c r="F43" s="70">
        <v>5823.29</v>
      </c>
      <c r="G43" s="127">
        <v>0</v>
      </c>
      <c r="H43" s="73">
        <v>0</v>
      </c>
      <c r="I43" s="73">
        <v>0</v>
      </c>
      <c r="J43" s="131" t="e">
        <f t="shared" ref="J43" si="28">I43/H43*100</f>
        <v>#DIV/0!</v>
      </c>
    </row>
    <row r="44" spans="1:11" ht="15.75" customHeight="1" x14ac:dyDescent="0.25">
      <c r="A44" s="116" t="s">
        <v>8</v>
      </c>
      <c r="B44" s="117">
        <f t="shared" ref="B44:B45" si="29">E44+H44</f>
        <v>9844.6200000000008</v>
      </c>
      <c r="C44" s="119">
        <f t="shared" si="25"/>
        <v>4224.3</v>
      </c>
      <c r="D44" s="118">
        <f t="shared" ref="D44:D45" si="30">C44/B44*100</f>
        <v>42.909731406595682</v>
      </c>
      <c r="E44" s="117">
        <v>9844.6200000000008</v>
      </c>
      <c r="F44" s="119">
        <v>4224.3</v>
      </c>
      <c r="G44" s="118">
        <v>0</v>
      </c>
      <c r="H44" s="119">
        <v>0</v>
      </c>
      <c r="I44" s="119">
        <v>0</v>
      </c>
      <c r="J44" s="118" t="e">
        <f t="shared" ref="J44:J45" si="31">I44/H44*100</f>
        <v>#DIV/0!</v>
      </c>
    </row>
    <row r="45" spans="1:11" ht="15.75" customHeight="1" x14ac:dyDescent="0.25">
      <c r="A45" s="122" t="s">
        <v>2</v>
      </c>
      <c r="B45" s="117">
        <f t="shared" si="29"/>
        <v>2827.57</v>
      </c>
      <c r="C45" s="119">
        <f t="shared" si="25"/>
        <v>1412.27</v>
      </c>
      <c r="D45" s="118">
        <f t="shared" si="30"/>
        <v>49.946420424604874</v>
      </c>
      <c r="E45" s="117">
        <v>2827.57</v>
      </c>
      <c r="F45" s="119">
        <v>1412.27</v>
      </c>
      <c r="G45" s="118">
        <v>0</v>
      </c>
      <c r="H45" s="119">
        <v>0</v>
      </c>
      <c r="I45" s="119">
        <v>0</v>
      </c>
      <c r="J45" s="118" t="e">
        <f t="shared" si="31"/>
        <v>#DIV/0!</v>
      </c>
    </row>
    <row r="46" spans="1:11" ht="21.75" customHeight="1" x14ac:dyDescent="0.25">
      <c r="A46" s="43" t="s">
        <v>30</v>
      </c>
      <c r="B46" s="15">
        <f>B47+B48</f>
        <v>44019.839999999997</v>
      </c>
      <c r="C46" s="15">
        <f>C47+C48</f>
        <v>8911.85</v>
      </c>
      <c r="D46" s="24">
        <f>C46/B46*100</f>
        <v>20.245075856704617</v>
      </c>
      <c r="E46" s="15">
        <f t="shared" ref="E46:F46" si="32">E47+E48</f>
        <v>38779.839999999997</v>
      </c>
      <c r="F46" s="15">
        <f t="shared" si="32"/>
        <v>8911.85</v>
      </c>
      <c r="G46" s="24">
        <f>F46/E46*100</f>
        <v>22.980626015991817</v>
      </c>
      <c r="H46" s="15">
        <f t="shared" ref="H46" si="33">H47+H48</f>
        <v>5240</v>
      </c>
      <c r="I46" s="15">
        <f t="shared" ref="I46" si="34">I47+I48</f>
        <v>0</v>
      </c>
      <c r="J46" s="124">
        <v>0</v>
      </c>
    </row>
    <row r="47" spans="1:11" s="71" customFormat="1" ht="33.75" customHeight="1" x14ac:dyDescent="0.25">
      <c r="A47" s="143" t="s">
        <v>110</v>
      </c>
      <c r="B47" s="10">
        <f t="shared" ref="B47:B50" si="35">E47+H47</f>
        <v>0</v>
      </c>
      <c r="C47" s="10">
        <f t="shared" ref="C47:C50" si="36">F47+I47</f>
        <v>0</v>
      </c>
      <c r="D47" s="131" t="e">
        <f t="shared" ref="D47:D50" si="37">C47/B47*100</f>
        <v>#DIV/0!</v>
      </c>
      <c r="E47" s="73"/>
      <c r="F47" s="73"/>
      <c r="G47" s="127" t="e">
        <f t="shared" ref="G47:G50" si="38">F47/E47*100</f>
        <v>#DIV/0!</v>
      </c>
      <c r="H47" s="73"/>
      <c r="I47" s="73"/>
      <c r="J47" s="131">
        <v>0</v>
      </c>
    </row>
    <row r="48" spans="1:11" s="71" customFormat="1" ht="21.75" customHeight="1" x14ac:dyDescent="0.25">
      <c r="A48" s="69" t="s">
        <v>111</v>
      </c>
      <c r="B48" s="10">
        <f t="shared" si="35"/>
        <v>44019.839999999997</v>
      </c>
      <c r="C48" s="10">
        <f t="shared" si="36"/>
        <v>8911.85</v>
      </c>
      <c r="D48" s="131">
        <f t="shared" si="37"/>
        <v>20.245075856704617</v>
      </c>
      <c r="E48" s="73">
        <v>38779.839999999997</v>
      </c>
      <c r="F48" s="73">
        <v>8911.85</v>
      </c>
      <c r="G48" s="127">
        <f t="shared" si="38"/>
        <v>22.980626015991817</v>
      </c>
      <c r="H48" s="73">
        <v>5240</v>
      </c>
      <c r="I48" s="73">
        <v>0</v>
      </c>
      <c r="J48" s="131">
        <v>0</v>
      </c>
    </row>
    <row r="49" spans="1:10" ht="18" customHeight="1" x14ac:dyDescent="0.25">
      <c r="A49" s="116" t="s">
        <v>8</v>
      </c>
      <c r="B49" s="117">
        <f t="shared" si="35"/>
        <v>116.14439</v>
      </c>
      <c r="C49" s="117">
        <f t="shared" si="36"/>
        <v>0</v>
      </c>
      <c r="D49" s="120">
        <f t="shared" si="37"/>
        <v>0</v>
      </c>
      <c r="E49" s="117">
        <v>116.14439</v>
      </c>
      <c r="F49" s="119">
        <v>0</v>
      </c>
      <c r="G49" s="120">
        <f t="shared" si="38"/>
        <v>0</v>
      </c>
      <c r="H49" s="119">
        <v>0</v>
      </c>
      <c r="I49" s="119">
        <v>0</v>
      </c>
      <c r="J49" s="118">
        <v>0</v>
      </c>
    </row>
    <row r="50" spans="1:10" x14ac:dyDescent="0.25">
      <c r="A50" s="122" t="s">
        <v>2</v>
      </c>
      <c r="B50" s="117">
        <f t="shared" si="35"/>
        <v>35.075609999999998</v>
      </c>
      <c r="C50" s="117">
        <f t="shared" si="36"/>
        <v>0</v>
      </c>
      <c r="D50" s="120">
        <f t="shared" si="37"/>
        <v>0</v>
      </c>
      <c r="E50" s="117">
        <v>35.075609999999998</v>
      </c>
      <c r="F50" s="119">
        <v>0</v>
      </c>
      <c r="G50" s="120">
        <f t="shared" si="38"/>
        <v>0</v>
      </c>
      <c r="H50" s="119">
        <v>0</v>
      </c>
      <c r="I50" s="119">
        <v>0</v>
      </c>
      <c r="J50" s="118">
        <v>0</v>
      </c>
    </row>
    <row r="51" spans="1:10" ht="18.75" customHeight="1" x14ac:dyDescent="0.25">
      <c r="A51" s="43" t="s">
        <v>15</v>
      </c>
      <c r="B51" s="15">
        <f>B52+B56+B59+B60+B70+B74</f>
        <v>1348995.9999999998</v>
      </c>
      <c r="C51" s="15">
        <f>C52+C56+C59+C60+C70+C74</f>
        <v>870938.99</v>
      </c>
      <c r="D51" s="24">
        <f>C51/B51*100</f>
        <v>64.562014268389248</v>
      </c>
      <c r="E51" s="15">
        <f>E52+E56+E59+E60+E70+E74</f>
        <v>1259472.0699999998</v>
      </c>
      <c r="F51" s="15">
        <f>F52+F56+F59+F60+F70+F74</f>
        <v>827995.29000000015</v>
      </c>
      <c r="G51" s="24">
        <f>F51/E51*100</f>
        <v>65.741457053509748</v>
      </c>
      <c r="H51" s="23">
        <f>H52+H56+H59+H60+H70+H74</f>
        <v>89523.930000000008</v>
      </c>
      <c r="I51" s="23">
        <f>I52+I56+I59+I60+I70+I74</f>
        <v>42943.69999999999</v>
      </c>
      <c r="J51" s="124">
        <f t="shared" si="2"/>
        <v>47.968962041769153</v>
      </c>
    </row>
    <row r="52" spans="1:10" ht="17.25" customHeight="1" x14ac:dyDescent="0.25">
      <c r="A52" s="43" t="s">
        <v>32</v>
      </c>
      <c r="B52" s="15">
        <f>E52+H52</f>
        <v>1135973.96</v>
      </c>
      <c r="C52" s="15">
        <f>F52+I52</f>
        <v>768793.9</v>
      </c>
      <c r="D52" s="24">
        <f>C52/B52*100</f>
        <v>67.677070696233216</v>
      </c>
      <c r="E52" s="15">
        <v>1135973.96</v>
      </c>
      <c r="F52" s="15">
        <v>768793.9</v>
      </c>
      <c r="G52" s="24">
        <f>F52/E52*100</f>
        <v>67.677070696233216</v>
      </c>
      <c r="H52" s="23">
        <v>0</v>
      </c>
      <c r="I52" s="23">
        <v>0</v>
      </c>
      <c r="J52" s="124">
        <v>0</v>
      </c>
    </row>
    <row r="53" spans="1:10" ht="15.75" customHeight="1" x14ac:dyDescent="0.25">
      <c r="A53" s="116" t="s">
        <v>8</v>
      </c>
      <c r="B53" s="117">
        <f>E53</f>
        <v>748664.86</v>
      </c>
      <c r="C53" s="117">
        <f>F53</f>
        <v>521229.37</v>
      </c>
      <c r="D53" s="120">
        <f t="shared" ref="D53:D55" si="39">C53/B53*100</f>
        <v>69.621188044006772</v>
      </c>
      <c r="E53" s="172">
        <v>748664.86</v>
      </c>
      <c r="F53" s="119">
        <v>521229.37</v>
      </c>
      <c r="G53" s="120">
        <f t="shared" ref="G53:G58" si="40">F53/E53*100</f>
        <v>69.621188044006772</v>
      </c>
      <c r="H53" s="117">
        <v>0</v>
      </c>
      <c r="I53" s="117">
        <v>0</v>
      </c>
      <c r="J53" s="118">
        <v>0</v>
      </c>
    </row>
    <row r="54" spans="1:10" ht="15.75" customHeight="1" x14ac:dyDescent="0.25">
      <c r="A54" s="121" t="s">
        <v>2</v>
      </c>
      <c r="B54" s="117">
        <f t="shared" ref="B54" si="41">E54</f>
        <v>225952.57</v>
      </c>
      <c r="C54" s="117">
        <f t="shared" ref="C54:C55" si="42">F54</f>
        <v>144157.74</v>
      </c>
      <c r="D54" s="120">
        <f t="shared" si="39"/>
        <v>63.800000150474055</v>
      </c>
      <c r="E54" s="172">
        <v>225952.57</v>
      </c>
      <c r="F54" s="120">
        <v>144157.74</v>
      </c>
      <c r="G54" s="120">
        <f t="shared" si="40"/>
        <v>63.800000150474055</v>
      </c>
      <c r="H54" s="117">
        <v>0</v>
      </c>
      <c r="I54" s="117">
        <v>0</v>
      </c>
      <c r="J54" s="118">
        <v>0</v>
      </c>
    </row>
    <row r="55" spans="1:10" x14ac:dyDescent="0.25">
      <c r="A55" s="46" t="s">
        <v>97</v>
      </c>
      <c r="B55" s="12">
        <f>E55+H55</f>
        <v>103</v>
      </c>
      <c r="C55" s="12">
        <f t="shared" si="42"/>
        <v>0</v>
      </c>
      <c r="D55" s="125">
        <f t="shared" si="39"/>
        <v>0</v>
      </c>
      <c r="E55" s="2">
        <v>103</v>
      </c>
      <c r="F55" s="2">
        <v>0</v>
      </c>
      <c r="G55" s="125">
        <f t="shared" si="40"/>
        <v>0</v>
      </c>
      <c r="H55" s="2">
        <v>0</v>
      </c>
      <c r="I55" s="2">
        <v>0</v>
      </c>
      <c r="J55" s="131">
        <v>0</v>
      </c>
    </row>
    <row r="56" spans="1:10" ht="17.25" customHeight="1" x14ac:dyDescent="0.25">
      <c r="A56" s="43" t="s">
        <v>33</v>
      </c>
      <c r="B56" s="15">
        <f>E56+H56</f>
        <v>151206.39999999999</v>
      </c>
      <c r="C56" s="15">
        <f>F56+I56</f>
        <v>74731.109999999986</v>
      </c>
      <c r="D56" s="24">
        <f>C56/B56*100</f>
        <v>49.423245312367726</v>
      </c>
      <c r="E56" s="15">
        <v>73882.679999999993</v>
      </c>
      <c r="F56" s="15">
        <v>36347.519999999997</v>
      </c>
      <c r="G56" s="24">
        <f>F56/E56*100</f>
        <v>49.196266296782952</v>
      </c>
      <c r="H56" s="23">
        <v>77323.72</v>
      </c>
      <c r="I56" s="23">
        <v>38383.589999999997</v>
      </c>
      <c r="J56" s="124">
        <f t="shared" si="2"/>
        <v>49.640123367059935</v>
      </c>
    </row>
    <row r="57" spans="1:10" ht="15.75" customHeight="1" x14ac:dyDescent="0.25">
      <c r="A57" s="116" t="s">
        <v>8</v>
      </c>
      <c r="B57" s="117">
        <f t="shared" ref="B57:C58" si="43">E57+H57</f>
        <v>96774.21</v>
      </c>
      <c r="C57" s="117">
        <f t="shared" si="43"/>
        <v>46850.46</v>
      </c>
      <c r="D57" s="120">
        <f t="shared" ref="D57:D58" si="44">C57/B57*100</f>
        <v>48.412133769937256</v>
      </c>
      <c r="E57" s="117">
        <v>53258.55</v>
      </c>
      <c r="F57" s="120">
        <v>27286.1</v>
      </c>
      <c r="G57" s="120">
        <f t="shared" si="40"/>
        <v>51.233276159414778</v>
      </c>
      <c r="H57" s="119">
        <v>43515.66</v>
      </c>
      <c r="I57" s="119">
        <v>19564.36</v>
      </c>
      <c r="J57" s="118">
        <f t="shared" si="2"/>
        <v>44.959354862134688</v>
      </c>
    </row>
    <row r="58" spans="1:10" ht="15.75" customHeight="1" x14ac:dyDescent="0.25">
      <c r="A58" s="122" t="s">
        <v>2</v>
      </c>
      <c r="B58" s="117">
        <f t="shared" si="43"/>
        <v>30217.35</v>
      </c>
      <c r="C58" s="117">
        <f t="shared" si="43"/>
        <v>12446.39</v>
      </c>
      <c r="D58" s="120">
        <f t="shared" si="44"/>
        <v>41.189548388591326</v>
      </c>
      <c r="E58" s="119">
        <v>15810.65</v>
      </c>
      <c r="F58" s="119">
        <v>6981.62</v>
      </c>
      <c r="G58" s="120">
        <f t="shared" si="40"/>
        <v>44.157703826218402</v>
      </c>
      <c r="H58" s="119">
        <v>14406.7</v>
      </c>
      <c r="I58" s="119">
        <v>5464.77</v>
      </c>
      <c r="J58" s="118">
        <f t="shared" si="2"/>
        <v>37.932142683612483</v>
      </c>
    </row>
    <row r="59" spans="1:10" ht="17.25" customHeight="1" x14ac:dyDescent="0.25">
      <c r="A59" s="43" t="s">
        <v>66</v>
      </c>
      <c r="B59" s="15">
        <f>E59+H59</f>
        <v>534</v>
      </c>
      <c r="C59" s="15">
        <f>F59+I59</f>
        <v>195</v>
      </c>
      <c r="D59" s="24">
        <f>C59/B59*100</f>
        <v>36.516853932584269</v>
      </c>
      <c r="E59" s="15">
        <v>534</v>
      </c>
      <c r="F59" s="15">
        <v>195</v>
      </c>
      <c r="G59" s="24">
        <f>F59/E59*100</f>
        <v>36.516853932584269</v>
      </c>
      <c r="H59" s="15">
        <v>0</v>
      </c>
      <c r="I59" s="15">
        <v>0</v>
      </c>
      <c r="J59" s="124">
        <v>0</v>
      </c>
    </row>
    <row r="60" spans="1:10" x14ac:dyDescent="0.25">
      <c r="A60" s="43" t="s">
        <v>67</v>
      </c>
      <c r="B60" s="15">
        <f>E60+H60</f>
        <v>42394.57</v>
      </c>
      <c r="C60" s="15">
        <f t="shared" ref="C60:C77" si="45">F60+I60</f>
        <v>19041.77</v>
      </c>
      <c r="D60" s="24">
        <f>C60/B60*100</f>
        <v>44.915587066928623</v>
      </c>
      <c r="E60" s="15">
        <f>E61+E62+E64+E66</f>
        <v>35907.019999999997</v>
      </c>
      <c r="F60" s="15">
        <f>F61+F62+F64+F66</f>
        <v>16516.27</v>
      </c>
      <c r="G60" s="24">
        <f>F60/E60*100</f>
        <v>45.997328656067815</v>
      </c>
      <c r="H60" s="15">
        <f>H61+H62+H64+H66</f>
        <v>6487.55</v>
      </c>
      <c r="I60" s="15">
        <f t="shared" ref="I60" si="46">I61+I62+I64+I66</f>
        <v>2525.5</v>
      </c>
      <c r="J60" s="124">
        <f t="shared" si="2"/>
        <v>38.928409029602854</v>
      </c>
    </row>
    <row r="61" spans="1:10" x14ac:dyDescent="0.25">
      <c r="A61" s="114" t="s">
        <v>34</v>
      </c>
      <c r="B61" s="12">
        <f t="shared" ref="B61:B77" si="47">E61+H61</f>
        <v>13987.55</v>
      </c>
      <c r="C61" s="12">
        <f>F61+I61</f>
        <v>5807.01</v>
      </c>
      <c r="D61" s="125">
        <f>C61/B61*100</f>
        <v>41.515562053397488</v>
      </c>
      <c r="E61" s="109">
        <v>7500</v>
      </c>
      <c r="F61" s="109">
        <v>3281.51</v>
      </c>
      <c r="G61" s="125">
        <f>F61/E61*100</f>
        <v>43.753466666666668</v>
      </c>
      <c r="H61" s="73">
        <v>6487.55</v>
      </c>
      <c r="I61" s="73">
        <v>2525.5</v>
      </c>
      <c r="J61" s="131">
        <f t="shared" si="2"/>
        <v>38.928409029602854</v>
      </c>
    </row>
    <row r="62" spans="1:10" x14ac:dyDescent="0.25">
      <c r="A62" s="114" t="s">
        <v>56</v>
      </c>
      <c r="B62" s="12">
        <f t="shared" si="47"/>
        <v>3706.62</v>
      </c>
      <c r="C62" s="12">
        <f t="shared" si="45"/>
        <v>0</v>
      </c>
      <c r="D62" s="125">
        <f t="shared" ref="D62:D66" si="48">C62/B62*100</f>
        <v>0</v>
      </c>
      <c r="E62" s="109">
        <v>3706.62</v>
      </c>
      <c r="F62" s="110">
        <v>0</v>
      </c>
      <c r="G62" s="125">
        <f t="shared" ref="G62:G66" si="49">F62/E62*100</f>
        <v>0</v>
      </c>
      <c r="H62" s="2">
        <v>0</v>
      </c>
      <c r="I62" s="2">
        <v>0</v>
      </c>
      <c r="J62" s="131">
        <v>0</v>
      </c>
    </row>
    <row r="63" spans="1:10" ht="16.5" hidden="1" customHeight="1" x14ac:dyDescent="0.25">
      <c r="A63" s="114" t="s">
        <v>57</v>
      </c>
      <c r="B63" s="12">
        <f t="shared" si="47"/>
        <v>0</v>
      </c>
      <c r="C63" s="12">
        <f t="shared" si="45"/>
        <v>0</v>
      </c>
      <c r="D63" s="125">
        <v>0</v>
      </c>
      <c r="E63" s="109">
        <v>0</v>
      </c>
      <c r="F63" s="110">
        <v>0</v>
      </c>
      <c r="G63" s="125">
        <v>0</v>
      </c>
      <c r="H63" s="2">
        <v>0</v>
      </c>
      <c r="I63" s="2">
        <v>0</v>
      </c>
      <c r="J63" s="131">
        <v>0</v>
      </c>
    </row>
    <row r="64" spans="1:10" ht="16.5" customHeight="1" x14ac:dyDescent="0.25">
      <c r="A64" s="115" t="s">
        <v>35</v>
      </c>
      <c r="B64" s="12">
        <f t="shared" si="47"/>
        <v>22162.799999999999</v>
      </c>
      <c r="C64" s="12">
        <f t="shared" si="45"/>
        <v>12240.04</v>
      </c>
      <c r="D64" s="125">
        <f t="shared" si="48"/>
        <v>55.227859295756865</v>
      </c>
      <c r="E64" s="109">
        <v>22162.799999999999</v>
      </c>
      <c r="F64" s="110">
        <v>12240.04</v>
      </c>
      <c r="G64" s="125">
        <f t="shared" si="49"/>
        <v>55.227859295756865</v>
      </c>
      <c r="H64" s="2">
        <v>0</v>
      </c>
      <c r="I64" s="2">
        <v>0</v>
      </c>
      <c r="J64" s="131">
        <v>0</v>
      </c>
    </row>
    <row r="65" spans="1:10" ht="16.5" hidden="1" customHeight="1" x14ac:dyDescent="0.25">
      <c r="A65" s="46" t="s">
        <v>104</v>
      </c>
      <c r="B65" s="12">
        <f t="shared" si="47"/>
        <v>0</v>
      </c>
      <c r="C65" s="12">
        <f t="shared" si="45"/>
        <v>0</v>
      </c>
      <c r="D65" s="125" t="e">
        <f t="shared" si="48"/>
        <v>#DIV/0!</v>
      </c>
      <c r="E65" s="109">
        <v>0</v>
      </c>
      <c r="F65" s="110">
        <v>0</v>
      </c>
      <c r="G65" s="125" t="e">
        <f t="shared" si="49"/>
        <v>#DIV/0!</v>
      </c>
      <c r="H65" s="2">
        <v>0</v>
      </c>
      <c r="I65" s="2">
        <v>0</v>
      </c>
      <c r="J65" s="131" t="e">
        <f t="shared" si="2"/>
        <v>#DIV/0!</v>
      </c>
    </row>
    <row r="66" spans="1:10" ht="18.75" customHeight="1" x14ac:dyDescent="0.25">
      <c r="A66" s="115" t="s">
        <v>47</v>
      </c>
      <c r="B66" s="12">
        <f>E66+H66</f>
        <v>2537.6</v>
      </c>
      <c r="C66" s="12">
        <f t="shared" si="45"/>
        <v>994.72</v>
      </c>
      <c r="D66" s="125">
        <f t="shared" si="48"/>
        <v>39.19924337957125</v>
      </c>
      <c r="E66" s="109">
        <v>2537.6</v>
      </c>
      <c r="F66" s="110">
        <v>994.72</v>
      </c>
      <c r="G66" s="125">
        <f t="shared" si="49"/>
        <v>39.19924337957125</v>
      </c>
      <c r="H66" s="2">
        <v>0</v>
      </c>
      <c r="I66" s="2">
        <v>0</v>
      </c>
      <c r="J66" s="131">
        <v>0</v>
      </c>
    </row>
    <row r="67" spans="1:10" ht="18" customHeight="1" x14ac:dyDescent="0.25">
      <c r="A67" s="116" t="s">
        <v>8</v>
      </c>
      <c r="B67" s="117">
        <f t="shared" si="47"/>
        <v>1532.54</v>
      </c>
      <c r="C67" s="117">
        <f t="shared" si="45"/>
        <v>722.28</v>
      </c>
      <c r="D67" s="120">
        <f t="shared" ref="D67:D68" si="50">C67/B67*100</f>
        <v>47.129601837472428</v>
      </c>
      <c r="E67" s="117">
        <v>1532.54</v>
      </c>
      <c r="F67" s="119">
        <v>722.28</v>
      </c>
      <c r="G67" s="120">
        <f t="shared" ref="G67:G68" si="51">F67/E67*100</f>
        <v>47.129601837472428</v>
      </c>
      <c r="H67" s="119">
        <v>0</v>
      </c>
      <c r="I67" s="119">
        <v>0</v>
      </c>
      <c r="J67" s="118">
        <v>0</v>
      </c>
    </row>
    <row r="68" spans="1:10" x14ac:dyDescent="0.25">
      <c r="A68" s="122" t="s">
        <v>2</v>
      </c>
      <c r="B68" s="117">
        <f t="shared" si="47"/>
        <v>462.83</v>
      </c>
      <c r="C68" s="117">
        <f t="shared" si="45"/>
        <v>214.15</v>
      </c>
      <c r="D68" s="120">
        <f t="shared" si="50"/>
        <v>46.2696886545816</v>
      </c>
      <c r="E68" s="117">
        <v>462.83</v>
      </c>
      <c r="F68" s="119">
        <v>214.15</v>
      </c>
      <c r="G68" s="120">
        <f t="shared" si="51"/>
        <v>46.2696886545816</v>
      </c>
      <c r="H68" s="119">
        <v>0</v>
      </c>
      <c r="I68" s="119">
        <v>0</v>
      </c>
      <c r="J68" s="118">
        <v>0</v>
      </c>
    </row>
    <row r="69" spans="1:10" ht="21" customHeight="1" x14ac:dyDescent="0.25">
      <c r="A69" s="168" t="s">
        <v>64</v>
      </c>
      <c r="B69" s="12">
        <v>31.4</v>
      </c>
      <c r="C69" s="2">
        <v>31.4</v>
      </c>
      <c r="D69" s="125">
        <f t="shared" ref="D69" si="52">C69/B69*100</f>
        <v>100</v>
      </c>
      <c r="E69" s="12">
        <v>0</v>
      </c>
      <c r="F69" s="2">
        <v>5</v>
      </c>
      <c r="G69" s="125">
        <v>0</v>
      </c>
      <c r="H69" s="2">
        <v>0</v>
      </c>
      <c r="I69" s="2">
        <v>0</v>
      </c>
      <c r="J69" s="131" t="e">
        <f t="shared" ref="J69:J81" si="53">I69/H69*100</f>
        <v>#DIV/0!</v>
      </c>
    </row>
    <row r="70" spans="1:10" x14ac:dyDescent="0.25">
      <c r="A70" s="43" t="s">
        <v>102</v>
      </c>
      <c r="B70" s="54">
        <f>E70+H70</f>
        <v>6357.66</v>
      </c>
      <c r="C70" s="54">
        <f>F70+I70</f>
        <v>1806.8799999999999</v>
      </c>
      <c r="D70" s="24">
        <f>C70/B70*100</f>
        <v>28.42051949931264</v>
      </c>
      <c r="E70" s="15">
        <f>E71+E72+E73</f>
        <v>2645</v>
      </c>
      <c r="F70" s="15">
        <f>F71+F72+F73</f>
        <v>934.29</v>
      </c>
      <c r="G70" s="24">
        <f t="shared" ref="G70" si="54">F70/E70*100</f>
        <v>35.322873345935726</v>
      </c>
      <c r="H70" s="15">
        <f>H71+H73+H72</f>
        <v>3712.6600000000003</v>
      </c>
      <c r="I70" s="15">
        <f>I71+I73+I72</f>
        <v>872.58999999999992</v>
      </c>
      <c r="J70" s="124">
        <f t="shared" si="53"/>
        <v>23.503094816115667</v>
      </c>
    </row>
    <row r="71" spans="1:10" s="71" customFormat="1" x14ac:dyDescent="0.25">
      <c r="A71" s="69" t="s">
        <v>101</v>
      </c>
      <c r="B71" s="12">
        <f t="shared" si="47"/>
        <v>4201.8600000000006</v>
      </c>
      <c r="C71" s="12">
        <f t="shared" si="45"/>
        <v>674.39</v>
      </c>
      <c r="D71" s="125">
        <f t="shared" ref="D71:D73" si="55">C71/B71*100</f>
        <v>16.049796994664263</v>
      </c>
      <c r="E71" s="73">
        <v>750</v>
      </c>
      <c r="F71" s="73">
        <v>0</v>
      </c>
      <c r="G71" s="125">
        <f t="shared" ref="G71:G73" si="56">F71/E71*100</f>
        <v>0</v>
      </c>
      <c r="H71" s="73">
        <v>3451.86</v>
      </c>
      <c r="I71" s="73">
        <v>674.39</v>
      </c>
      <c r="J71" s="131">
        <v>0</v>
      </c>
    </row>
    <row r="72" spans="1:10" s="71" customFormat="1" x14ac:dyDescent="0.25">
      <c r="A72" s="69" t="s">
        <v>117</v>
      </c>
      <c r="B72" s="12">
        <f t="shared" ref="B72" si="57">E72+H72</f>
        <v>210.8</v>
      </c>
      <c r="C72" s="12">
        <f t="shared" ref="C72" si="58">F72+I72</f>
        <v>148.19999999999999</v>
      </c>
      <c r="D72" s="125">
        <f t="shared" ref="D72" si="59">C72/B72*100</f>
        <v>70.303605313092959</v>
      </c>
      <c r="E72" s="73">
        <v>0</v>
      </c>
      <c r="F72" s="73">
        <v>0</v>
      </c>
      <c r="G72" s="125" t="e">
        <f t="shared" ref="G72" si="60">F72/E72*100</f>
        <v>#DIV/0!</v>
      </c>
      <c r="H72" s="73">
        <v>210.8</v>
      </c>
      <c r="I72" s="73">
        <v>148.19999999999999</v>
      </c>
      <c r="J72" s="131">
        <v>0</v>
      </c>
    </row>
    <row r="73" spans="1:10" ht="17.25" customHeight="1" x14ac:dyDescent="0.25">
      <c r="A73" s="44" t="s">
        <v>103</v>
      </c>
      <c r="B73" s="12">
        <f t="shared" si="47"/>
        <v>1945</v>
      </c>
      <c r="C73" s="12">
        <f t="shared" si="45"/>
        <v>984.29</v>
      </c>
      <c r="D73" s="125">
        <f t="shared" si="55"/>
        <v>50.606169665809766</v>
      </c>
      <c r="E73" s="12">
        <v>1895</v>
      </c>
      <c r="F73" s="2">
        <v>934.29</v>
      </c>
      <c r="G73" s="125">
        <f t="shared" si="56"/>
        <v>49.302902374670182</v>
      </c>
      <c r="H73" s="2">
        <v>50</v>
      </c>
      <c r="I73" s="2">
        <v>50</v>
      </c>
      <c r="J73" s="131">
        <f t="shared" si="53"/>
        <v>100</v>
      </c>
    </row>
    <row r="74" spans="1:10" x14ac:dyDescent="0.25">
      <c r="A74" s="43" t="s">
        <v>120</v>
      </c>
      <c r="B74" s="54">
        <f>E74+H74</f>
        <v>12529.41</v>
      </c>
      <c r="C74" s="54">
        <f t="shared" ref="C74:C75" si="61">F74+I74</f>
        <v>6370.33</v>
      </c>
      <c r="D74" s="24">
        <f>C74/B74*100</f>
        <v>50.843016550659605</v>
      </c>
      <c r="E74" s="15">
        <v>10529.41</v>
      </c>
      <c r="F74" s="15">
        <v>5208.3100000000004</v>
      </c>
      <c r="G74" s="24">
        <f>F74/E74*100</f>
        <v>49.464404938168435</v>
      </c>
      <c r="H74" s="23">
        <v>2000</v>
      </c>
      <c r="I74" s="23">
        <v>1162.02</v>
      </c>
      <c r="J74" s="124">
        <f>I74/H74*100</f>
        <v>58.100999999999999</v>
      </c>
    </row>
    <row r="75" spans="1:10" ht="18" customHeight="1" x14ac:dyDescent="0.25">
      <c r="A75" s="116" t="s">
        <v>8</v>
      </c>
      <c r="B75" s="117">
        <f t="shared" ref="B75:B76" si="62">E75+H75</f>
        <v>8051.66</v>
      </c>
      <c r="C75" s="117">
        <f t="shared" si="61"/>
        <v>3872.26</v>
      </c>
      <c r="D75" s="120">
        <f t="shared" ref="D75:D76" si="63">C75/B75*100</f>
        <v>48.09269144499396</v>
      </c>
      <c r="E75" s="117">
        <v>7008.46</v>
      </c>
      <c r="F75" s="119">
        <v>3319.3</v>
      </c>
      <c r="G75" s="120">
        <f t="shared" ref="G75:G76" si="64">F75/E75*100</f>
        <v>47.361331876046954</v>
      </c>
      <c r="H75" s="119">
        <v>1043.2</v>
      </c>
      <c r="I75" s="119">
        <v>552.96</v>
      </c>
      <c r="J75" s="118">
        <f>I75/H75*100</f>
        <v>53.00613496932516</v>
      </c>
    </row>
    <row r="76" spans="1:10" x14ac:dyDescent="0.25">
      <c r="A76" s="122" t="s">
        <v>2</v>
      </c>
      <c r="B76" s="117">
        <f t="shared" si="62"/>
        <v>2429.0500000000002</v>
      </c>
      <c r="C76" s="117">
        <f>F76+I76</f>
        <v>1234.44</v>
      </c>
      <c r="D76" s="120">
        <f t="shared" si="63"/>
        <v>50.819867849570819</v>
      </c>
      <c r="E76" s="117">
        <v>2116.5500000000002</v>
      </c>
      <c r="F76" s="119">
        <v>1114.44</v>
      </c>
      <c r="G76" s="120">
        <f t="shared" si="64"/>
        <v>52.653610828943322</v>
      </c>
      <c r="H76" s="119">
        <v>312.5</v>
      </c>
      <c r="I76" s="119">
        <v>120</v>
      </c>
      <c r="J76" s="118">
        <f>I76/H76*100</f>
        <v>38.4</v>
      </c>
    </row>
    <row r="77" spans="1:10" x14ac:dyDescent="0.25">
      <c r="A77" s="43" t="s">
        <v>118</v>
      </c>
      <c r="B77" s="54">
        <f t="shared" si="47"/>
        <v>423.54</v>
      </c>
      <c r="C77" s="54">
        <f t="shared" si="45"/>
        <v>0</v>
      </c>
      <c r="D77" s="24">
        <f>C77/B77*100</f>
        <v>0</v>
      </c>
      <c r="E77" s="15">
        <v>300</v>
      </c>
      <c r="F77" s="15">
        <v>0</v>
      </c>
      <c r="G77" s="24">
        <f>F77/E77*100</f>
        <v>0</v>
      </c>
      <c r="H77" s="23">
        <v>123.54</v>
      </c>
      <c r="I77" s="23">
        <v>0</v>
      </c>
      <c r="J77" s="124">
        <f t="shared" si="53"/>
        <v>0</v>
      </c>
    </row>
    <row r="78" spans="1:10" x14ac:dyDescent="0.25">
      <c r="A78" s="43" t="s">
        <v>119</v>
      </c>
      <c r="B78" s="54">
        <v>0</v>
      </c>
      <c r="C78" s="54">
        <v>0</v>
      </c>
      <c r="D78" s="57">
        <v>0</v>
      </c>
      <c r="E78" s="15">
        <v>208350.6</v>
      </c>
      <c r="F78" s="15">
        <v>93186.17</v>
      </c>
      <c r="G78" s="24">
        <f>F78/E78*100</f>
        <v>44.725654737735333</v>
      </c>
      <c r="H78" s="23">
        <v>9766.64</v>
      </c>
      <c r="I78" s="23">
        <v>0</v>
      </c>
      <c r="J78" s="124">
        <v>0</v>
      </c>
    </row>
    <row r="79" spans="1:10" x14ac:dyDescent="0.25">
      <c r="A79" s="50" t="s">
        <v>0</v>
      </c>
      <c r="B79" s="181">
        <f>B3+B15+B20+B28+B39+B46+B51+B77+B78</f>
        <v>1879883.9699999997</v>
      </c>
      <c r="C79" s="181">
        <f>C3+C15+C20+C28+C39+C46+C51+C77+C78</f>
        <v>1052274.95</v>
      </c>
      <c r="D79" s="24">
        <f>C79/B79*100</f>
        <v>55.975526510819719</v>
      </c>
      <c r="E79" s="181">
        <f>E3+E15+E20+E28+E39+E46+E51+E77+E78</f>
        <v>1816461.81</v>
      </c>
      <c r="F79" s="181">
        <f>F3+F15+F20+F28+F39+F46+F51+F77+F78</f>
        <v>1032094.8900000002</v>
      </c>
      <c r="G79" s="24">
        <f>F79/E79*100</f>
        <v>56.81896995125927</v>
      </c>
      <c r="H79" s="181">
        <f>H3+H15+H20+H28+H39+H46+H51+H77+H78</f>
        <v>281539.40000000002</v>
      </c>
      <c r="I79" s="181">
        <f>I3+I15+I20+I28+I39+I46+I51+I77+I78</f>
        <v>113366.22999999998</v>
      </c>
      <c r="J79" s="124">
        <f t="shared" si="53"/>
        <v>40.266559493982008</v>
      </c>
    </row>
    <row r="80" spans="1:10" s="49" customFormat="1" x14ac:dyDescent="0.25">
      <c r="A80" s="48" t="s">
        <v>48</v>
      </c>
      <c r="B80" s="56">
        <f>B5+B13+B17+B23+B30+B44+B53+B57+B67+B75</f>
        <v>1044985.347</v>
      </c>
      <c r="C80" s="56">
        <f>C5+C13+C17+C23+C30+C44+C53+C57+C67+C75</f>
        <v>657668</v>
      </c>
      <c r="D80" s="129">
        <f>C80/B80*100</f>
        <v>62.93561932596171</v>
      </c>
      <c r="E80" s="56">
        <f>E5+E13+E17+E23+E30+E44+E53+E57+E67+E75+E49</f>
        <v>906107.35139000008</v>
      </c>
      <c r="F80" s="56">
        <f>F5+F13+F17+F23+F30+F44+F53+F57+F67+F75+F49</f>
        <v>597908.85000000009</v>
      </c>
      <c r="G80" s="126">
        <f>F80/E80*100</f>
        <v>65.986535600090562</v>
      </c>
      <c r="H80" s="56">
        <f>H5+H13+H17+H23+H30+H44+H53+H57+H67+H75+H49</f>
        <v>138994.14000000001</v>
      </c>
      <c r="I80" s="56">
        <f>I5+I13+I17+I23+I30+I44+I53+I57+I67+I75+I49</f>
        <v>59759.15</v>
      </c>
      <c r="J80" s="129">
        <f t="shared" si="53"/>
        <v>42.994006797696649</v>
      </c>
    </row>
    <row r="81" spans="1:13" s="49" customFormat="1" x14ac:dyDescent="0.25">
      <c r="A81" s="48" t="s">
        <v>49</v>
      </c>
      <c r="B81" s="56">
        <f>B6+B14+B18+B24+B31+B45+B54+B58+B68+B76</f>
        <v>315199.90899999999</v>
      </c>
      <c r="C81" s="56">
        <f>C6+C14+C18+C24+C31+C45+C54+C58+C68+C76</f>
        <v>181106.17</v>
      </c>
      <c r="D81" s="129">
        <f t="shared" ref="D81" si="65">C81/B81*100</f>
        <v>57.457557831972608</v>
      </c>
      <c r="E81" s="56">
        <f t="shared" ref="E81:F81" si="66">E6+E14+E18+E24+E31+E45+E54+E58+E68+E76+E50</f>
        <v>272128.60461000004</v>
      </c>
      <c r="F81" s="56">
        <f t="shared" si="66"/>
        <v>164900.22999999998</v>
      </c>
      <c r="G81" s="126">
        <f>F81/E81*100</f>
        <v>60.596433894307452</v>
      </c>
      <c r="H81" s="56">
        <f t="shared" ref="H81:I81" si="67">H6+H14+H18+H24+H31+H45+H54+H58+H68+H76+H50</f>
        <v>43106.380000000005</v>
      </c>
      <c r="I81" s="56">
        <f t="shared" si="67"/>
        <v>16205.94</v>
      </c>
      <c r="J81" s="129">
        <f t="shared" si="53"/>
        <v>37.595223723263238</v>
      </c>
    </row>
    <row r="82" spans="1:13" s="61" customFormat="1" hidden="1" x14ac:dyDescent="0.25">
      <c r="A82" s="64"/>
      <c r="B82" s="74">
        <v>3642704288.2600002</v>
      </c>
      <c r="C82" s="74">
        <v>3529677113.8000002</v>
      </c>
      <c r="D82" s="113"/>
      <c r="E82" s="56">
        <f t="shared" ref="E82:F82" si="68">E7+E15+E19+E25+E32+E46+E55+E59+E69+E77+E51</f>
        <v>1299497.9099999999</v>
      </c>
      <c r="F82" s="56">
        <f t="shared" si="68"/>
        <v>837116.14000000013</v>
      </c>
      <c r="G82" s="98"/>
      <c r="H82" s="56">
        <f t="shared" ref="H82:I82" si="69">H7+H15+H19+H25+H32+H46+H55+H59+H69+H77+H51</f>
        <v>100348.47</v>
      </c>
      <c r="I82" s="56">
        <f t="shared" si="69"/>
        <v>45116.639999999992</v>
      </c>
      <c r="J82" s="132"/>
    </row>
    <row r="83" spans="1:13" s="61" customFormat="1" hidden="1" x14ac:dyDescent="0.25">
      <c r="A83" s="64"/>
      <c r="B83" s="74">
        <f>B79-B82</f>
        <v>-3640824404.2900004</v>
      </c>
      <c r="C83" s="74">
        <f>C79-C82</f>
        <v>-3528624838.8500004</v>
      </c>
      <c r="D83" s="113"/>
      <c r="E83" s="56">
        <f t="shared" ref="E83:F83" si="70">E8+E16+E20+E26+E33+E47+E56+E60+E70+E78+E52</f>
        <v>1460346.24</v>
      </c>
      <c r="F83" s="56">
        <f t="shared" si="70"/>
        <v>916186.03</v>
      </c>
      <c r="G83" s="98"/>
      <c r="H83" s="56">
        <f t="shared" ref="H83:I83" si="71">H8+H16+H20+H26+H33+H47+H56+H60+H70+H78+H52</f>
        <v>104492.01000000001</v>
      </c>
      <c r="I83" s="56">
        <f t="shared" si="71"/>
        <v>44906.659999999996</v>
      </c>
      <c r="J83" s="132"/>
    </row>
    <row r="84" spans="1:13" s="61" customFormat="1" hidden="1" x14ac:dyDescent="0.25">
      <c r="A84" s="65"/>
      <c r="B84" s="74"/>
      <c r="C84" s="74"/>
      <c r="D84" s="113"/>
      <c r="E84" s="56">
        <f t="shared" ref="E84:F84" si="72">E9+E17+E21+E27+E34+E48+E57+E61+E71+E79+E53</f>
        <v>2668926.7400000002</v>
      </c>
      <c r="F84" s="56">
        <f t="shared" si="72"/>
        <v>1593136.3000000003</v>
      </c>
      <c r="G84" s="98"/>
      <c r="H84" s="56">
        <f t="shared" ref="H84:I84" si="73">H9+H17+H21+H27+H34+H48+H57+H61+H71+H79+H53</f>
        <v>343588.73000000004</v>
      </c>
      <c r="I84" s="56">
        <f t="shared" si="73"/>
        <v>137694.08999999997</v>
      </c>
      <c r="J84" s="132"/>
    </row>
    <row r="85" spans="1:13" s="61" customFormat="1" hidden="1" x14ac:dyDescent="0.25">
      <c r="A85" s="60">
        <v>211</v>
      </c>
      <c r="B85" s="74">
        <f>E85+H85</f>
        <v>1461403.9657800002</v>
      </c>
      <c r="C85" s="75">
        <f>F85+I85</f>
        <v>851742.02000000014</v>
      </c>
      <c r="D85" s="113"/>
      <c r="E85" s="56">
        <f t="shared" ref="E85:F85" si="74">E10+E18+E22+E28+E35+E49+E58+E62+E72+E80+E54</f>
        <v>1303830.6357800001</v>
      </c>
      <c r="F85" s="56">
        <f t="shared" si="74"/>
        <v>784719.77000000014</v>
      </c>
      <c r="G85" s="98"/>
      <c r="H85" s="56">
        <f t="shared" ref="H85:I85" si="75">H10+H18+H22+H28+H35+H49+H58+H62+H72+H80+H54</f>
        <v>157573.33000000002</v>
      </c>
      <c r="I85" s="56">
        <f t="shared" si="75"/>
        <v>67022.25</v>
      </c>
      <c r="J85" s="132"/>
      <c r="M85" s="66"/>
    </row>
    <row r="86" spans="1:13" s="61" customFormat="1" hidden="1" x14ac:dyDescent="0.25">
      <c r="A86" s="60">
        <v>213</v>
      </c>
      <c r="B86" s="74">
        <f>E86+H86</f>
        <v>470107.56022000004</v>
      </c>
      <c r="C86" s="75">
        <f>F86+I86</f>
        <v>218213.94999999998</v>
      </c>
      <c r="D86" s="113"/>
      <c r="E86" s="56">
        <f t="shared" ref="E86:F86" si="76">E11+E19+E23+E29+E36+E50+E59+E63+E73+E81+E55</f>
        <v>425268.98022000003</v>
      </c>
      <c r="F86" s="56">
        <f t="shared" si="76"/>
        <v>201318.46999999997</v>
      </c>
      <c r="G86" s="98"/>
      <c r="H86" s="56">
        <f t="shared" ref="H86:I86" si="77">H11+H19+H23+H29+H36+H50+H59+H63+H73+H81+H55</f>
        <v>44838.58</v>
      </c>
      <c r="I86" s="56">
        <f t="shared" si="77"/>
        <v>16895.48</v>
      </c>
      <c r="J86" s="132"/>
    </row>
    <row r="87" spans="1:13" s="61" customFormat="1" hidden="1" x14ac:dyDescent="0.25">
      <c r="A87" s="63"/>
      <c r="B87" s="74">
        <f>B80-B85</f>
        <v>-416418.61878000025</v>
      </c>
      <c r="C87" s="74">
        <f>C80-C85</f>
        <v>-194074.02000000014</v>
      </c>
      <c r="D87" s="113"/>
      <c r="E87" s="56">
        <f t="shared" ref="E87:F87" si="78">E12+E20+E24+E30+E37+E51+E60+E64+E74+E82+E56</f>
        <v>2718023.92</v>
      </c>
      <c r="F87" s="56">
        <f t="shared" si="78"/>
        <v>1740573.5000000005</v>
      </c>
      <c r="G87" s="98"/>
      <c r="H87" s="56">
        <f t="shared" ref="H87:I87" si="79">H12+H20+H24+H30+H37+H51+H60+H64+H74+H82+H56</f>
        <v>278441.31000000006</v>
      </c>
      <c r="I87" s="56">
        <f t="shared" si="79"/>
        <v>131370.66999999998</v>
      </c>
      <c r="J87" s="132"/>
    </row>
    <row r="88" spans="1:13" s="51" customFormat="1" hidden="1" x14ac:dyDescent="0.25">
      <c r="A88" s="63"/>
      <c r="B88" s="74">
        <f>B81-B86</f>
        <v>-154907.65122000006</v>
      </c>
      <c r="C88" s="74">
        <f>C81-C86</f>
        <v>-37107.77999999997</v>
      </c>
      <c r="D88" s="113"/>
      <c r="E88" s="56">
        <f t="shared" ref="E88:F88" si="80">E13+E21+E25+E31+E38+E52+E61+E65+E75+E83+E57</f>
        <v>2675301.6899999995</v>
      </c>
      <c r="F88" s="56">
        <f t="shared" si="80"/>
        <v>1722516.7400000002</v>
      </c>
      <c r="G88" s="98"/>
      <c r="H88" s="56">
        <f t="shared" ref="H88:I88" si="81">H13+H21+H25+H31+H38+H52+H61+H65+H75+H83+H57</f>
        <v>155562.42000000001</v>
      </c>
      <c r="I88" s="56">
        <f t="shared" si="81"/>
        <v>67549.48</v>
      </c>
      <c r="J88" s="132"/>
    </row>
    <row r="89" spans="1:13" s="51" customFormat="1" x14ac:dyDescent="0.25">
      <c r="A89" s="63"/>
      <c r="B89" s="74"/>
      <c r="C89" s="74"/>
      <c r="D89" s="113"/>
      <c r="E89" s="98"/>
      <c r="F89" s="98"/>
      <c r="G89" s="98"/>
      <c r="H89" s="74"/>
      <c r="I89" s="74"/>
      <c r="J89" s="132"/>
    </row>
    <row r="90" spans="1:13" s="51" customFormat="1" ht="19.5" x14ac:dyDescent="0.3">
      <c r="A90" s="144"/>
      <c r="B90" s="74"/>
      <c r="C90" s="74"/>
      <c r="D90" s="74"/>
      <c r="E90" s="98"/>
      <c r="F90" s="98"/>
      <c r="G90" s="98"/>
      <c r="H90" s="74"/>
      <c r="I90" s="74"/>
      <c r="J90" s="74"/>
    </row>
    <row r="91" spans="1:13" ht="19.5" x14ac:dyDescent="0.3">
      <c r="A91" s="58" t="s">
        <v>124</v>
      </c>
      <c r="B91" s="76"/>
      <c r="C91" s="76"/>
      <c r="D91" s="76"/>
      <c r="E91" s="99"/>
      <c r="F91" s="99"/>
      <c r="G91" s="180" t="s">
        <v>126</v>
      </c>
      <c r="H91" s="180"/>
      <c r="I91" s="180"/>
      <c r="J91" s="180"/>
    </row>
    <row r="92" spans="1:13" ht="19.5" x14ac:dyDescent="0.3">
      <c r="A92" s="58" t="s">
        <v>125</v>
      </c>
      <c r="B92" s="78"/>
      <c r="C92" s="78"/>
      <c r="D92" s="78"/>
      <c r="E92" s="100"/>
      <c r="F92" s="101"/>
      <c r="G92" s="101"/>
      <c r="H92" s="79"/>
      <c r="I92" s="77"/>
      <c r="J92" s="77"/>
    </row>
    <row r="94" spans="1:13" s="62" customFormat="1" ht="15" x14ac:dyDescent="0.25">
      <c r="A94" s="59"/>
      <c r="B94" s="80"/>
      <c r="C94" s="80"/>
      <c r="D94" s="80"/>
      <c r="E94" s="102"/>
      <c r="F94" s="102"/>
      <c r="G94" s="102"/>
      <c r="H94" s="81"/>
      <c r="I94" s="82"/>
      <c r="J94" s="82"/>
    </row>
    <row r="95" spans="1:13" x14ac:dyDescent="0.25">
      <c r="H95" s="36"/>
    </row>
    <row r="96" spans="1:13" x14ac:dyDescent="0.25">
      <c r="H96" s="36"/>
    </row>
    <row r="97" spans="1:8" x14ac:dyDescent="0.25">
      <c r="A97" s="52"/>
      <c r="B97" s="85"/>
      <c r="C97" s="85"/>
      <c r="D97" s="85"/>
      <c r="E97" s="104"/>
      <c r="F97" s="104"/>
      <c r="G97" s="104"/>
      <c r="H97" s="36"/>
    </row>
    <row r="98" spans="1:8" x14ac:dyDescent="0.25">
      <c r="A98" s="52"/>
      <c r="B98" s="85"/>
      <c r="C98" s="86"/>
      <c r="D98" s="86"/>
      <c r="E98" s="105"/>
      <c r="F98" s="105"/>
      <c r="G98" s="105"/>
      <c r="H98" s="36"/>
    </row>
    <row r="99" spans="1:8" x14ac:dyDescent="0.25">
      <c r="A99" s="52"/>
      <c r="B99" s="85"/>
      <c r="C99" s="86"/>
      <c r="D99" s="86"/>
      <c r="E99" s="105"/>
      <c r="F99" s="105"/>
      <c r="G99" s="105"/>
      <c r="H99" s="36"/>
    </row>
    <row r="100" spans="1:8" x14ac:dyDescent="0.25">
      <c r="A100" s="52"/>
      <c r="B100" s="85"/>
      <c r="C100" s="85"/>
      <c r="D100" s="85"/>
      <c r="E100" s="104"/>
      <c r="F100" s="104"/>
      <c r="G100" s="104"/>
      <c r="H100" s="36"/>
    </row>
    <row r="101" spans="1:8" x14ac:dyDescent="0.25">
      <c r="A101" s="52"/>
      <c r="B101" s="85"/>
      <c r="C101" s="85"/>
      <c r="D101" s="85"/>
      <c r="E101" s="104"/>
      <c r="F101" s="104"/>
      <c r="G101" s="104"/>
      <c r="H101" s="36"/>
    </row>
    <row r="102" spans="1:8" x14ac:dyDescent="0.25">
      <c r="A102" s="52"/>
      <c r="B102" s="85"/>
      <c r="C102" s="85"/>
      <c r="D102" s="85"/>
      <c r="E102" s="104"/>
      <c r="F102" s="104"/>
      <c r="G102" s="104"/>
      <c r="H102" s="36"/>
    </row>
    <row r="103" spans="1:8" x14ac:dyDescent="0.25">
      <c r="A103" s="52"/>
      <c r="B103" s="85"/>
      <c r="C103" s="85"/>
      <c r="D103" s="85"/>
      <c r="E103" s="104"/>
      <c r="F103" s="104"/>
      <c r="G103" s="104"/>
      <c r="H103" s="36"/>
    </row>
    <row r="104" spans="1:8" x14ac:dyDescent="0.25">
      <c r="A104" s="52"/>
      <c r="B104" s="85"/>
      <c r="C104" s="85"/>
      <c r="D104" s="85"/>
      <c r="E104" s="104"/>
      <c r="F104" s="104"/>
      <c r="G104" s="104"/>
      <c r="H104" s="36"/>
    </row>
    <row r="105" spans="1:8" x14ac:dyDescent="0.25">
      <c r="A105" s="52"/>
      <c r="B105" s="85"/>
      <c r="C105" s="85"/>
      <c r="D105" s="85"/>
      <c r="E105" s="104"/>
      <c r="F105" s="104"/>
      <c r="G105" s="104"/>
      <c r="H105" s="36"/>
    </row>
    <row r="106" spans="1:8" x14ac:dyDescent="0.25">
      <c r="A106" s="52"/>
      <c r="B106" s="85"/>
      <c r="C106" s="85"/>
      <c r="D106" s="85"/>
      <c r="E106" s="104"/>
      <c r="F106" s="104"/>
      <c r="G106" s="104"/>
      <c r="H106" s="36"/>
    </row>
    <row r="107" spans="1:8" x14ac:dyDescent="0.25">
      <c r="A107" s="52"/>
      <c r="B107" s="85"/>
      <c r="C107" s="85"/>
      <c r="D107" s="85"/>
      <c r="E107" s="104"/>
      <c r="F107" s="104"/>
      <c r="G107" s="104"/>
      <c r="H107" s="36"/>
    </row>
    <row r="108" spans="1:8" x14ac:dyDescent="0.25">
      <c r="A108" s="52"/>
      <c r="B108" s="85"/>
      <c r="C108" s="85"/>
      <c r="D108" s="85"/>
      <c r="E108" s="104"/>
      <c r="F108" s="104"/>
      <c r="G108" s="104"/>
      <c r="H108" s="36"/>
    </row>
    <row r="109" spans="1:8" x14ac:dyDescent="0.25">
      <c r="A109" s="52"/>
      <c r="B109" s="85"/>
      <c r="C109" s="85"/>
      <c r="D109" s="85"/>
      <c r="E109" s="104"/>
      <c r="F109" s="104"/>
      <c r="G109" s="104"/>
      <c r="H109" s="36"/>
    </row>
    <row r="110" spans="1:8" x14ac:dyDescent="0.25">
      <c r="A110" s="52"/>
      <c r="B110" s="85"/>
      <c r="C110" s="85"/>
      <c r="D110" s="85"/>
      <c r="E110" s="104"/>
      <c r="F110" s="104"/>
      <c r="G110" s="104"/>
      <c r="H110" s="36"/>
    </row>
    <row r="111" spans="1:8" x14ac:dyDescent="0.25">
      <c r="A111" s="52"/>
      <c r="B111" s="85"/>
      <c r="C111" s="85"/>
      <c r="D111" s="85"/>
      <c r="E111" s="104"/>
      <c r="F111" s="104"/>
      <c r="G111" s="104"/>
      <c r="H111" s="36"/>
    </row>
    <row r="112" spans="1:8" x14ac:dyDescent="0.25">
      <c r="A112" s="52"/>
      <c r="B112" s="85"/>
      <c r="C112" s="85"/>
      <c r="D112" s="85"/>
      <c r="E112" s="104"/>
      <c r="F112" s="104"/>
      <c r="G112" s="104"/>
      <c r="H112" s="36"/>
    </row>
    <row r="113" spans="1:8" x14ac:dyDescent="0.25">
      <c r="A113" s="52"/>
      <c r="B113" s="85"/>
      <c r="C113" s="85"/>
      <c r="D113" s="85"/>
      <c r="E113" s="104"/>
      <c r="F113" s="104"/>
      <c r="G113" s="104"/>
      <c r="H113" s="36"/>
    </row>
    <row r="114" spans="1:8" x14ac:dyDescent="0.25">
      <c r="A114" s="52"/>
      <c r="B114" s="85"/>
      <c r="C114" s="85"/>
      <c r="D114" s="85"/>
      <c r="E114" s="104"/>
      <c r="F114" s="104"/>
      <c r="G114" s="104"/>
      <c r="H114" s="36"/>
    </row>
    <row r="115" spans="1:8" x14ac:dyDescent="0.25">
      <c r="A115" s="52"/>
      <c r="B115" s="85"/>
      <c r="C115" s="85"/>
      <c r="D115" s="85"/>
      <c r="E115" s="104"/>
      <c r="F115" s="104"/>
      <c r="G115" s="104"/>
      <c r="H115" s="36"/>
    </row>
    <row r="116" spans="1:8" x14ac:dyDescent="0.25">
      <c r="A116" s="52"/>
      <c r="B116" s="85"/>
      <c r="C116" s="85"/>
      <c r="D116" s="85"/>
      <c r="E116" s="104"/>
      <c r="F116" s="104"/>
      <c r="G116" s="104"/>
      <c r="H116" s="36"/>
    </row>
    <row r="117" spans="1:8" x14ac:dyDescent="0.25">
      <c r="A117" s="52"/>
      <c r="B117" s="85"/>
      <c r="C117" s="85"/>
      <c r="D117" s="85"/>
      <c r="E117" s="104"/>
      <c r="F117" s="104"/>
      <c r="G117" s="104"/>
      <c r="H117" s="36"/>
    </row>
    <row r="118" spans="1:8" x14ac:dyDescent="0.25">
      <c r="A118" s="52"/>
      <c r="B118" s="85"/>
      <c r="C118" s="85"/>
      <c r="D118" s="85"/>
      <c r="E118" s="104"/>
      <c r="F118" s="104"/>
      <c r="G118" s="104"/>
      <c r="H118" s="36"/>
    </row>
    <row r="119" spans="1:8" x14ac:dyDescent="0.25">
      <c r="A119" s="52"/>
      <c r="B119" s="85"/>
      <c r="C119" s="85"/>
      <c r="D119" s="85"/>
      <c r="E119" s="104"/>
      <c r="F119" s="104"/>
      <c r="G119" s="104"/>
      <c r="H119" s="36"/>
    </row>
    <row r="120" spans="1:8" x14ac:dyDescent="0.25">
      <c r="A120" s="52"/>
      <c r="B120" s="85"/>
      <c r="C120" s="85"/>
      <c r="D120" s="85"/>
      <c r="E120" s="104"/>
      <c r="F120" s="104"/>
      <c r="G120" s="104"/>
      <c r="H120" s="36"/>
    </row>
    <row r="121" spans="1:8" x14ac:dyDescent="0.25">
      <c r="A121" s="52"/>
      <c r="B121" s="85"/>
      <c r="C121" s="85"/>
      <c r="D121" s="85"/>
      <c r="E121" s="104"/>
      <c r="F121" s="104"/>
      <c r="G121" s="104"/>
      <c r="H121" s="36"/>
    </row>
    <row r="122" spans="1:8" x14ac:dyDescent="0.25">
      <c r="A122" s="52"/>
      <c r="B122" s="85"/>
      <c r="C122" s="85"/>
      <c r="D122" s="85"/>
      <c r="E122" s="104"/>
      <c r="F122" s="104"/>
      <c r="G122" s="104"/>
      <c r="H122" s="36"/>
    </row>
    <row r="123" spans="1:8" x14ac:dyDescent="0.25">
      <c r="A123" s="52"/>
      <c r="B123" s="85"/>
      <c r="C123" s="85"/>
      <c r="D123" s="85"/>
      <c r="E123" s="104"/>
      <c r="F123" s="104"/>
      <c r="G123" s="104"/>
      <c r="H123" s="36"/>
    </row>
    <row r="124" spans="1:8" x14ac:dyDescent="0.25">
      <c r="A124" s="52"/>
      <c r="B124" s="85"/>
      <c r="C124" s="85"/>
      <c r="D124" s="85"/>
      <c r="E124" s="104"/>
      <c r="F124" s="104"/>
      <c r="G124" s="104"/>
      <c r="H124" s="36"/>
    </row>
    <row r="125" spans="1:8" x14ac:dyDescent="0.25">
      <c r="A125" s="52"/>
      <c r="B125" s="85"/>
      <c r="C125" s="85"/>
      <c r="D125" s="85"/>
      <c r="E125" s="104"/>
      <c r="F125" s="104"/>
      <c r="G125" s="104"/>
      <c r="H125" s="36"/>
    </row>
    <row r="126" spans="1:8" x14ac:dyDescent="0.25">
      <c r="A126" s="52"/>
      <c r="B126" s="85"/>
      <c r="C126" s="85"/>
      <c r="D126" s="85"/>
      <c r="E126" s="104"/>
      <c r="F126" s="104"/>
      <c r="G126" s="104"/>
      <c r="H126" s="36"/>
    </row>
    <row r="127" spans="1:8" x14ac:dyDescent="0.25">
      <c r="A127" s="52"/>
      <c r="B127" s="85"/>
      <c r="C127" s="85"/>
      <c r="D127" s="85"/>
      <c r="E127" s="104"/>
      <c r="F127" s="104"/>
      <c r="G127" s="104"/>
      <c r="H127" s="36"/>
    </row>
    <row r="128" spans="1:8" x14ac:dyDescent="0.25">
      <c r="A128" s="52"/>
      <c r="B128" s="85"/>
      <c r="C128" s="85"/>
      <c r="D128" s="85"/>
      <c r="E128" s="104"/>
      <c r="F128" s="104"/>
      <c r="G128" s="104"/>
      <c r="H128" s="36"/>
    </row>
    <row r="129" spans="1:8" x14ac:dyDescent="0.25">
      <c r="A129" s="52"/>
      <c r="B129" s="85"/>
      <c r="C129" s="85"/>
      <c r="D129" s="85"/>
      <c r="E129" s="104"/>
      <c r="F129" s="104"/>
      <c r="G129" s="104"/>
      <c r="H129" s="36"/>
    </row>
    <row r="130" spans="1:8" x14ac:dyDescent="0.25">
      <c r="A130" s="52"/>
      <c r="B130" s="85"/>
      <c r="C130" s="85"/>
      <c r="D130" s="85"/>
      <c r="E130" s="104"/>
      <c r="F130" s="104"/>
      <c r="G130" s="104"/>
      <c r="H130" s="36"/>
    </row>
    <row r="131" spans="1:8" x14ac:dyDescent="0.25">
      <c r="A131" s="52"/>
      <c r="B131" s="85"/>
      <c r="C131" s="85"/>
      <c r="D131" s="85"/>
      <c r="E131" s="104"/>
      <c r="F131" s="104"/>
      <c r="G131" s="104"/>
      <c r="H131" s="36"/>
    </row>
    <row r="132" spans="1:8" x14ac:dyDescent="0.25">
      <c r="A132" s="52"/>
      <c r="B132" s="85"/>
      <c r="C132" s="85"/>
      <c r="D132" s="85"/>
      <c r="E132" s="104"/>
      <c r="F132" s="104"/>
      <c r="G132" s="104"/>
      <c r="H132" s="36"/>
    </row>
    <row r="133" spans="1:8" x14ac:dyDescent="0.25">
      <c r="A133" s="52"/>
      <c r="B133" s="85"/>
      <c r="C133" s="85"/>
      <c r="D133" s="85"/>
      <c r="E133" s="104"/>
      <c r="F133" s="104"/>
      <c r="G133" s="104"/>
      <c r="H133" s="36"/>
    </row>
    <row r="134" spans="1:8" x14ac:dyDescent="0.25">
      <c r="A134" s="52"/>
      <c r="B134" s="85"/>
      <c r="C134" s="85"/>
      <c r="D134" s="85"/>
      <c r="E134" s="104"/>
      <c r="F134" s="104"/>
      <c r="G134" s="104"/>
      <c r="H134" s="36"/>
    </row>
    <row r="135" spans="1:8" x14ac:dyDescent="0.25">
      <c r="A135" s="52"/>
      <c r="B135" s="85"/>
      <c r="C135" s="85"/>
      <c r="D135" s="85"/>
      <c r="E135" s="104"/>
      <c r="F135" s="104"/>
      <c r="G135" s="104"/>
      <c r="H135" s="36"/>
    </row>
    <row r="136" spans="1:8" x14ac:dyDescent="0.25">
      <c r="A136" s="52"/>
      <c r="B136" s="85"/>
      <c r="C136" s="85"/>
      <c r="D136" s="85"/>
      <c r="E136" s="104"/>
      <c r="F136" s="104"/>
      <c r="G136" s="104"/>
      <c r="H136" s="36"/>
    </row>
    <row r="137" spans="1:8" x14ac:dyDescent="0.25">
      <c r="A137" s="52"/>
      <c r="B137" s="85"/>
      <c r="C137" s="85"/>
      <c r="D137" s="85"/>
      <c r="E137" s="104"/>
      <c r="F137" s="104"/>
      <c r="G137" s="104"/>
      <c r="H137" s="36"/>
    </row>
    <row r="138" spans="1:8" x14ac:dyDescent="0.25">
      <c r="A138" s="52"/>
      <c r="B138" s="85"/>
      <c r="C138" s="85"/>
      <c r="D138" s="85"/>
      <c r="E138" s="104"/>
      <c r="F138" s="104"/>
      <c r="G138" s="104"/>
      <c r="H138" s="36"/>
    </row>
    <row r="139" spans="1:8" x14ac:dyDescent="0.25">
      <c r="A139" s="52"/>
      <c r="B139" s="85"/>
      <c r="C139" s="85"/>
      <c r="D139" s="85"/>
      <c r="E139" s="104"/>
      <c r="F139" s="104"/>
      <c r="G139" s="104"/>
      <c r="H139" s="36"/>
    </row>
    <row r="140" spans="1:8" x14ac:dyDescent="0.25">
      <c r="A140" s="52"/>
      <c r="B140" s="85"/>
      <c r="C140" s="85"/>
      <c r="D140" s="85"/>
      <c r="E140" s="104"/>
      <c r="F140" s="104"/>
      <c r="G140" s="104"/>
      <c r="H140" s="36"/>
    </row>
    <row r="141" spans="1:8" x14ac:dyDescent="0.25">
      <c r="A141" s="52"/>
      <c r="B141" s="85"/>
      <c r="C141" s="85"/>
      <c r="D141" s="85"/>
      <c r="E141" s="104"/>
      <c r="F141" s="104"/>
      <c r="G141" s="104"/>
      <c r="H141" s="36"/>
    </row>
    <row r="142" spans="1:8" x14ac:dyDescent="0.25">
      <c r="A142" s="52"/>
      <c r="B142" s="85"/>
      <c r="C142" s="85"/>
      <c r="D142" s="85"/>
      <c r="E142" s="104"/>
      <c r="F142" s="104"/>
      <c r="G142" s="104"/>
      <c r="H142" s="36"/>
    </row>
    <row r="143" spans="1:8" x14ac:dyDescent="0.25">
      <c r="A143" s="52"/>
      <c r="B143" s="85"/>
      <c r="C143" s="85"/>
      <c r="D143" s="85"/>
      <c r="E143" s="104"/>
      <c r="F143" s="104"/>
      <c r="G143" s="104"/>
      <c r="H143" s="36"/>
    </row>
    <row r="144" spans="1:8" x14ac:dyDescent="0.25">
      <c r="A144" s="52"/>
      <c r="B144" s="85"/>
      <c r="C144" s="85"/>
      <c r="D144" s="85"/>
      <c r="E144" s="104"/>
      <c r="F144" s="104"/>
      <c r="G144" s="104"/>
      <c r="H144" s="36"/>
    </row>
    <row r="145" spans="1:8" x14ac:dyDescent="0.25">
      <c r="A145" s="52"/>
      <c r="B145" s="85"/>
      <c r="C145" s="85"/>
      <c r="D145" s="85"/>
      <c r="E145" s="104"/>
      <c r="F145" s="104"/>
      <c r="G145" s="104"/>
      <c r="H145" s="36"/>
    </row>
    <row r="146" spans="1:8" x14ac:dyDescent="0.25">
      <c r="A146" s="52"/>
      <c r="B146" s="85"/>
      <c r="C146" s="85"/>
      <c r="D146" s="85"/>
      <c r="E146" s="104"/>
      <c r="F146" s="104"/>
      <c r="G146" s="104"/>
      <c r="H146" s="36"/>
    </row>
    <row r="147" spans="1:8" x14ac:dyDescent="0.25">
      <c r="A147" s="52"/>
      <c r="B147" s="85"/>
      <c r="C147" s="85"/>
      <c r="D147" s="85"/>
      <c r="E147" s="104"/>
      <c r="F147" s="104"/>
      <c r="G147" s="104"/>
      <c r="H147" s="36"/>
    </row>
    <row r="148" spans="1:8" x14ac:dyDescent="0.25">
      <c r="A148" s="52"/>
      <c r="B148" s="85"/>
      <c r="C148" s="85"/>
      <c r="D148" s="85"/>
      <c r="E148" s="104"/>
      <c r="F148" s="104"/>
      <c r="G148" s="104"/>
      <c r="H148" s="36"/>
    </row>
    <row r="149" spans="1:8" x14ac:dyDescent="0.25">
      <c r="A149" s="52"/>
      <c r="B149" s="85"/>
      <c r="C149" s="85"/>
      <c r="D149" s="85"/>
      <c r="E149" s="104"/>
      <c r="F149" s="104"/>
      <c r="G149" s="104"/>
      <c r="H149" s="36"/>
    </row>
    <row r="150" spans="1:8" x14ac:dyDescent="0.25">
      <c r="A150" s="52"/>
      <c r="B150" s="85"/>
      <c r="C150" s="85"/>
      <c r="D150" s="85"/>
      <c r="E150" s="104"/>
      <c r="F150" s="104"/>
      <c r="G150" s="104"/>
      <c r="H150" s="36"/>
    </row>
    <row r="151" spans="1:8" x14ac:dyDescent="0.25">
      <c r="A151" s="52"/>
      <c r="B151" s="85"/>
      <c r="C151" s="85"/>
      <c r="D151" s="85"/>
      <c r="E151" s="104"/>
      <c r="F151" s="104"/>
      <c r="G151" s="104"/>
      <c r="H151" s="36"/>
    </row>
    <row r="152" spans="1:8" x14ac:dyDescent="0.25">
      <c r="A152" s="52"/>
      <c r="B152" s="85"/>
      <c r="C152" s="85"/>
      <c r="D152" s="85"/>
      <c r="E152" s="104"/>
      <c r="F152" s="104"/>
      <c r="G152" s="104"/>
      <c r="H152" s="36"/>
    </row>
    <row r="153" spans="1:8" x14ac:dyDescent="0.25">
      <c r="A153" s="52"/>
      <c r="B153" s="85"/>
      <c r="C153" s="85"/>
      <c r="D153" s="85"/>
      <c r="E153" s="104"/>
      <c r="F153" s="104"/>
      <c r="G153" s="104"/>
      <c r="H153" s="36"/>
    </row>
    <row r="154" spans="1:8" x14ac:dyDescent="0.25">
      <c r="A154" s="52"/>
      <c r="B154" s="85"/>
      <c r="C154" s="85"/>
      <c r="D154" s="85"/>
      <c r="E154" s="104"/>
      <c r="F154" s="104"/>
      <c r="G154" s="104"/>
      <c r="H154" s="36"/>
    </row>
    <row r="155" spans="1:8" x14ac:dyDescent="0.25">
      <c r="A155" s="52"/>
      <c r="B155" s="85"/>
      <c r="C155" s="85"/>
      <c r="D155" s="85"/>
      <c r="E155" s="104"/>
      <c r="F155" s="104"/>
      <c r="G155" s="104"/>
      <c r="H155" s="36"/>
    </row>
    <row r="156" spans="1:8" x14ac:dyDescent="0.25">
      <c r="A156" s="52"/>
      <c r="B156" s="85"/>
      <c r="C156" s="85"/>
      <c r="D156" s="85"/>
      <c r="E156" s="104"/>
      <c r="F156" s="104"/>
      <c r="G156" s="104"/>
      <c r="H156" s="36"/>
    </row>
    <row r="157" spans="1:8" x14ac:dyDescent="0.25">
      <c r="A157" s="52"/>
      <c r="B157" s="85"/>
      <c r="C157" s="85"/>
      <c r="D157" s="85"/>
      <c r="E157" s="104"/>
      <c r="F157" s="104"/>
      <c r="G157" s="104"/>
      <c r="H157" s="36"/>
    </row>
    <row r="158" spans="1:8" x14ac:dyDescent="0.25">
      <c r="A158" s="52"/>
      <c r="B158" s="85"/>
      <c r="C158" s="85"/>
      <c r="D158" s="85"/>
      <c r="E158" s="104"/>
      <c r="F158" s="104"/>
      <c r="G158" s="104"/>
      <c r="H158" s="36"/>
    </row>
    <row r="159" spans="1:8" x14ac:dyDescent="0.25">
      <c r="A159" s="52"/>
      <c r="B159" s="85"/>
      <c r="C159" s="85"/>
      <c r="D159" s="85"/>
      <c r="E159" s="104"/>
      <c r="F159" s="104"/>
      <c r="G159" s="104"/>
      <c r="H159" s="36"/>
    </row>
    <row r="160" spans="1:8" x14ac:dyDescent="0.25">
      <c r="A160" s="52"/>
      <c r="B160" s="85"/>
      <c r="C160" s="85"/>
      <c r="D160" s="85"/>
      <c r="E160" s="104"/>
      <c r="F160" s="104"/>
      <c r="G160" s="104"/>
      <c r="H160" s="36"/>
    </row>
    <row r="161" spans="1:8" x14ac:dyDescent="0.25">
      <c r="A161" s="52"/>
      <c r="B161" s="85"/>
      <c r="C161" s="85"/>
      <c r="D161" s="85"/>
      <c r="E161" s="104"/>
      <c r="F161" s="104"/>
      <c r="G161" s="104"/>
      <c r="H161" s="36"/>
    </row>
    <row r="162" spans="1:8" x14ac:dyDescent="0.25">
      <c r="A162" s="52"/>
      <c r="B162" s="85"/>
      <c r="C162" s="85"/>
      <c r="D162" s="85"/>
      <c r="E162" s="104"/>
      <c r="F162" s="104"/>
      <c r="G162" s="104"/>
      <c r="H162" s="36"/>
    </row>
    <row r="163" spans="1:8" x14ac:dyDescent="0.25">
      <c r="A163" s="16"/>
      <c r="B163" s="85"/>
      <c r="C163" s="85"/>
      <c r="D163" s="85"/>
      <c r="E163" s="104"/>
      <c r="F163" s="104"/>
      <c r="G163" s="104"/>
      <c r="H163" s="36"/>
    </row>
    <row r="164" spans="1:8" x14ac:dyDescent="0.25">
      <c r="A164" s="16"/>
      <c r="B164" s="85"/>
      <c r="C164" s="85"/>
      <c r="D164" s="85"/>
      <c r="E164" s="104"/>
      <c r="F164" s="104"/>
      <c r="G164" s="104"/>
      <c r="H164" s="36"/>
    </row>
    <row r="165" spans="1:8" x14ac:dyDescent="0.25">
      <c r="A165" s="16"/>
      <c r="B165" s="85"/>
      <c r="C165" s="85"/>
      <c r="D165" s="85"/>
      <c r="E165" s="104"/>
      <c r="F165" s="104"/>
      <c r="G165" s="104"/>
      <c r="H165" s="36"/>
    </row>
    <row r="166" spans="1:8" x14ac:dyDescent="0.25">
      <c r="A166" s="16"/>
      <c r="B166" s="85"/>
      <c r="C166" s="85"/>
      <c r="D166" s="85"/>
      <c r="E166" s="104"/>
      <c r="F166" s="104"/>
      <c r="G166" s="104"/>
      <c r="H166" s="36"/>
    </row>
    <row r="167" spans="1:8" x14ac:dyDescent="0.25">
      <c r="A167" s="16"/>
      <c r="B167" s="85"/>
      <c r="C167" s="85"/>
      <c r="D167" s="85"/>
      <c r="E167" s="104"/>
      <c r="F167" s="104"/>
      <c r="G167" s="104"/>
      <c r="H167" s="36"/>
    </row>
    <row r="168" spans="1:8" x14ac:dyDescent="0.25">
      <c r="A168" s="16"/>
      <c r="B168" s="85"/>
      <c r="C168" s="85"/>
      <c r="D168" s="85"/>
      <c r="E168" s="104"/>
      <c r="F168" s="104"/>
      <c r="G168" s="104"/>
      <c r="H168" s="36"/>
    </row>
    <row r="169" spans="1:8" x14ac:dyDescent="0.25">
      <c r="A169" s="16"/>
      <c r="B169" s="85"/>
      <c r="C169" s="85"/>
      <c r="D169" s="85"/>
      <c r="E169" s="104"/>
      <c r="F169" s="104"/>
      <c r="G169" s="104"/>
      <c r="H169" s="36"/>
    </row>
    <row r="170" spans="1:8" x14ac:dyDescent="0.25">
      <c r="A170" s="16"/>
      <c r="B170" s="85"/>
      <c r="C170" s="85"/>
      <c r="D170" s="85"/>
      <c r="E170" s="104"/>
      <c r="F170" s="104"/>
      <c r="G170" s="104"/>
      <c r="H170" s="36"/>
    </row>
    <row r="171" spans="1:8" x14ac:dyDescent="0.25">
      <c r="A171" s="16"/>
      <c r="B171" s="85"/>
      <c r="C171" s="85"/>
      <c r="D171" s="85"/>
      <c r="E171" s="104"/>
      <c r="F171" s="104"/>
      <c r="G171" s="104"/>
      <c r="H171" s="36"/>
    </row>
    <row r="172" spans="1:8" x14ac:dyDescent="0.25">
      <c r="A172" s="16"/>
      <c r="B172" s="85"/>
      <c r="C172" s="85"/>
      <c r="D172" s="85"/>
      <c r="E172" s="104"/>
      <c r="F172" s="104"/>
      <c r="G172" s="104"/>
      <c r="H172" s="36"/>
    </row>
    <row r="173" spans="1:8" x14ac:dyDescent="0.25">
      <c r="A173" s="16"/>
      <c r="B173" s="85"/>
      <c r="C173" s="85"/>
      <c r="D173" s="85"/>
      <c r="E173" s="104"/>
      <c r="F173" s="104"/>
      <c r="G173" s="104"/>
      <c r="H173" s="36"/>
    </row>
    <row r="174" spans="1:8" x14ac:dyDescent="0.25">
      <c r="A174" s="16"/>
      <c r="B174" s="85"/>
      <c r="C174" s="85"/>
      <c r="D174" s="85"/>
      <c r="E174" s="104"/>
      <c r="F174" s="104"/>
      <c r="G174" s="104"/>
      <c r="H174" s="36"/>
    </row>
    <row r="175" spans="1:8" x14ac:dyDescent="0.25">
      <c r="A175" s="16"/>
      <c r="B175" s="85"/>
      <c r="C175" s="85"/>
      <c r="D175" s="85"/>
      <c r="E175" s="104"/>
      <c r="F175" s="104"/>
      <c r="G175" s="104"/>
      <c r="H175" s="36"/>
    </row>
    <row r="176" spans="1:8" x14ac:dyDescent="0.25">
      <c r="A176" s="16"/>
      <c r="B176" s="85"/>
      <c r="C176" s="85"/>
      <c r="D176" s="85"/>
      <c r="E176" s="104"/>
      <c r="F176" s="104"/>
      <c r="G176" s="104"/>
      <c r="H176" s="36"/>
    </row>
    <row r="177" spans="1:8" x14ac:dyDescent="0.25">
      <c r="A177" s="16"/>
      <c r="B177" s="85"/>
      <c r="C177" s="85"/>
      <c r="D177" s="85"/>
      <c r="E177" s="104"/>
      <c r="F177" s="104"/>
      <c r="G177" s="104"/>
      <c r="H177" s="36"/>
    </row>
    <row r="178" spans="1:8" x14ac:dyDescent="0.25">
      <c r="A178" s="16"/>
      <c r="B178" s="85"/>
      <c r="C178" s="85"/>
      <c r="D178" s="85"/>
      <c r="E178" s="104"/>
      <c r="F178" s="104"/>
      <c r="G178" s="104"/>
      <c r="H178" s="36"/>
    </row>
    <row r="179" spans="1:8" x14ac:dyDescent="0.25">
      <c r="A179" s="16"/>
      <c r="B179" s="85"/>
      <c r="C179" s="85"/>
      <c r="D179" s="85"/>
      <c r="E179" s="104"/>
      <c r="F179" s="104"/>
      <c r="G179" s="104"/>
      <c r="H179" s="36"/>
    </row>
    <row r="180" spans="1:8" x14ac:dyDescent="0.25">
      <c r="A180" s="16"/>
      <c r="B180" s="85"/>
      <c r="C180" s="85"/>
      <c r="D180" s="85"/>
      <c r="E180" s="104"/>
      <c r="F180" s="104"/>
      <c r="G180" s="104"/>
      <c r="H180" s="36"/>
    </row>
    <row r="181" spans="1:8" x14ac:dyDescent="0.25">
      <c r="A181" s="16"/>
      <c r="B181" s="85"/>
      <c r="C181" s="85"/>
      <c r="D181" s="85"/>
      <c r="E181" s="104"/>
      <c r="F181" s="104"/>
      <c r="G181" s="104"/>
      <c r="H181" s="36"/>
    </row>
    <row r="182" spans="1:8" x14ac:dyDescent="0.25">
      <c r="A182" s="16"/>
      <c r="B182" s="85"/>
      <c r="C182" s="85"/>
      <c r="D182" s="85"/>
      <c r="E182" s="104"/>
      <c r="F182" s="104"/>
      <c r="G182" s="104"/>
      <c r="H182" s="36"/>
    </row>
    <row r="183" spans="1:8" x14ac:dyDescent="0.25">
      <c r="A183" s="16"/>
      <c r="B183" s="85"/>
      <c r="C183" s="85"/>
      <c r="D183" s="85"/>
      <c r="E183" s="104"/>
      <c r="F183" s="104"/>
      <c r="G183" s="104"/>
      <c r="H183" s="36"/>
    </row>
    <row r="184" spans="1:8" x14ac:dyDescent="0.25">
      <c r="A184" s="16"/>
      <c r="B184" s="85"/>
      <c r="C184" s="85"/>
      <c r="D184" s="85"/>
      <c r="E184" s="104"/>
      <c r="F184" s="104"/>
      <c r="G184" s="104"/>
      <c r="H184" s="36"/>
    </row>
    <row r="185" spans="1:8" x14ac:dyDescent="0.25">
      <c r="A185" s="16"/>
      <c r="B185" s="85"/>
      <c r="C185" s="85"/>
      <c r="D185" s="85"/>
      <c r="E185" s="104"/>
      <c r="F185" s="104"/>
      <c r="G185" s="104"/>
      <c r="H185" s="36"/>
    </row>
    <row r="186" spans="1:8" x14ac:dyDescent="0.25">
      <c r="A186" s="16"/>
      <c r="B186" s="85"/>
      <c r="C186" s="85"/>
      <c r="D186" s="85"/>
      <c r="E186" s="104"/>
      <c r="F186" s="104"/>
      <c r="G186" s="104"/>
      <c r="H186" s="36"/>
    </row>
    <row r="187" spans="1:8" x14ac:dyDescent="0.25">
      <c r="A187" s="16"/>
      <c r="B187" s="85"/>
      <c r="C187" s="85"/>
      <c r="D187" s="85"/>
      <c r="E187" s="104"/>
      <c r="F187" s="104"/>
      <c r="G187" s="104"/>
      <c r="H187" s="36"/>
    </row>
    <row r="188" spans="1:8" x14ac:dyDescent="0.25">
      <c r="A188" s="16"/>
      <c r="B188" s="85"/>
      <c r="C188" s="85"/>
      <c r="D188" s="85"/>
      <c r="E188" s="104"/>
      <c r="F188" s="104"/>
      <c r="G188" s="104"/>
      <c r="H188" s="36"/>
    </row>
    <row r="189" spans="1:8" x14ac:dyDescent="0.25">
      <c r="A189" s="16"/>
      <c r="B189" s="85"/>
      <c r="C189" s="85"/>
      <c r="D189" s="85"/>
      <c r="E189" s="104"/>
      <c r="F189" s="104"/>
      <c r="G189" s="104"/>
      <c r="H189" s="36"/>
    </row>
    <row r="190" spans="1:8" x14ac:dyDescent="0.25">
      <c r="A190" s="16"/>
      <c r="B190" s="85"/>
      <c r="C190" s="85"/>
      <c r="D190" s="85"/>
      <c r="E190" s="104"/>
      <c r="F190" s="104"/>
      <c r="G190" s="104"/>
      <c r="H190" s="36"/>
    </row>
    <row r="191" spans="1:8" x14ac:dyDescent="0.25">
      <c r="A191" s="16"/>
      <c r="B191" s="85"/>
      <c r="C191" s="85"/>
      <c r="D191" s="85"/>
      <c r="E191" s="104"/>
      <c r="F191" s="104"/>
      <c r="G191" s="104"/>
      <c r="H191" s="36"/>
    </row>
    <row r="192" spans="1:8" x14ac:dyDescent="0.25">
      <c r="A192" s="16"/>
      <c r="B192" s="85"/>
      <c r="C192" s="85"/>
      <c r="D192" s="85"/>
      <c r="E192" s="104"/>
      <c r="F192" s="104"/>
      <c r="G192" s="104"/>
      <c r="H192" s="36"/>
    </row>
    <row r="193" spans="1:8" x14ac:dyDescent="0.25">
      <c r="A193" s="16"/>
      <c r="B193" s="85"/>
      <c r="C193" s="85"/>
      <c r="D193" s="85"/>
      <c r="E193" s="104"/>
      <c r="F193" s="104"/>
      <c r="G193" s="104"/>
      <c r="H193" s="36"/>
    </row>
    <row r="194" spans="1:8" x14ac:dyDescent="0.25">
      <c r="A194" s="16"/>
      <c r="B194" s="85"/>
      <c r="C194" s="85"/>
      <c r="D194" s="85"/>
      <c r="E194" s="104"/>
      <c r="F194" s="104"/>
      <c r="G194" s="104"/>
      <c r="H194" s="36"/>
    </row>
    <row r="195" spans="1:8" x14ac:dyDescent="0.25">
      <c r="A195" s="16"/>
      <c r="B195" s="85"/>
      <c r="C195" s="85"/>
      <c r="D195" s="85"/>
      <c r="E195" s="104"/>
      <c r="F195" s="104"/>
      <c r="G195" s="104"/>
      <c r="H195" s="36"/>
    </row>
    <row r="196" spans="1:8" x14ac:dyDescent="0.25">
      <c r="A196" s="16"/>
      <c r="B196" s="85"/>
      <c r="C196" s="85"/>
      <c r="D196" s="85"/>
      <c r="E196" s="104"/>
      <c r="F196" s="104"/>
      <c r="G196" s="104"/>
      <c r="H196" s="36"/>
    </row>
    <row r="197" spans="1:8" x14ac:dyDescent="0.25">
      <c r="A197" s="16"/>
      <c r="B197" s="85"/>
      <c r="C197" s="85"/>
      <c r="D197" s="85"/>
      <c r="E197" s="104"/>
      <c r="F197" s="104"/>
      <c r="G197" s="104"/>
      <c r="H197" s="36"/>
    </row>
    <row r="198" spans="1:8" x14ac:dyDescent="0.25">
      <c r="A198" s="16"/>
      <c r="B198" s="85"/>
      <c r="C198" s="85"/>
      <c r="D198" s="85"/>
      <c r="E198" s="104"/>
      <c r="F198" s="104"/>
      <c r="G198" s="104"/>
      <c r="H198" s="36"/>
    </row>
    <row r="199" spans="1:8" x14ac:dyDescent="0.25">
      <c r="A199" s="16"/>
      <c r="B199" s="85"/>
      <c r="C199" s="85"/>
      <c r="D199" s="85"/>
      <c r="E199" s="104"/>
      <c r="F199" s="104"/>
      <c r="G199" s="104"/>
      <c r="H199" s="36"/>
    </row>
    <row r="200" spans="1:8" x14ac:dyDescent="0.25">
      <c r="A200" s="16"/>
      <c r="B200" s="85"/>
      <c r="C200" s="85"/>
      <c r="D200" s="85"/>
      <c r="E200" s="104"/>
      <c r="F200" s="104"/>
      <c r="G200" s="104"/>
      <c r="H200" s="36"/>
    </row>
    <row r="201" spans="1:8" x14ac:dyDescent="0.25">
      <c r="A201" s="16"/>
      <c r="B201" s="85"/>
      <c r="C201" s="85"/>
      <c r="D201" s="85"/>
      <c r="E201" s="104"/>
      <c r="F201" s="104"/>
      <c r="G201" s="104"/>
      <c r="H201" s="36"/>
    </row>
    <row r="202" spans="1:8" x14ac:dyDescent="0.25">
      <c r="A202" s="16"/>
      <c r="B202" s="85"/>
      <c r="C202" s="85"/>
      <c r="D202" s="85"/>
      <c r="E202" s="104"/>
      <c r="F202" s="104"/>
      <c r="G202" s="104"/>
      <c r="H202" s="36"/>
    </row>
    <row r="203" spans="1:8" x14ac:dyDescent="0.25">
      <c r="A203" s="16"/>
      <c r="B203" s="85"/>
      <c r="C203" s="85"/>
      <c r="D203" s="85"/>
      <c r="E203" s="104"/>
      <c r="F203" s="104"/>
      <c r="G203" s="104"/>
      <c r="H203" s="36"/>
    </row>
    <row r="204" spans="1:8" x14ac:dyDescent="0.25">
      <c r="A204" s="16"/>
      <c r="B204" s="85"/>
      <c r="C204" s="85"/>
      <c r="D204" s="85"/>
      <c r="E204" s="104"/>
      <c r="F204" s="104"/>
      <c r="G204" s="104"/>
      <c r="H204" s="36"/>
    </row>
    <row r="205" spans="1:8" x14ac:dyDescent="0.25">
      <c r="A205" s="16"/>
      <c r="B205" s="85"/>
      <c r="C205" s="85"/>
      <c r="D205" s="85"/>
      <c r="E205" s="104"/>
      <c r="F205" s="104"/>
      <c r="G205" s="104"/>
      <c r="H205" s="36"/>
    </row>
    <row r="206" spans="1:8" x14ac:dyDescent="0.25">
      <c r="A206" s="16"/>
      <c r="B206" s="85"/>
      <c r="C206" s="85"/>
      <c r="D206" s="85"/>
      <c r="E206" s="104"/>
      <c r="F206" s="104"/>
      <c r="G206" s="104"/>
      <c r="H206" s="36"/>
    </row>
    <row r="207" spans="1:8" x14ac:dyDescent="0.25">
      <c r="A207" s="16"/>
      <c r="B207" s="85"/>
      <c r="C207" s="85"/>
      <c r="D207" s="85"/>
      <c r="E207" s="104"/>
      <c r="F207" s="104"/>
      <c r="G207" s="104"/>
      <c r="H207" s="36"/>
    </row>
    <row r="208" spans="1:8" x14ac:dyDescent="0.25">
      <c r="A208" s="16"/>
      <c r="B208" s="85"/>
      <c r="C208" s="85"/>
      <c r="D208" s="85"/>
      <c r="E208" s="104"/>
      <c r="F208" s="104"/>
      <c r="G208" s="104"/>
      <c r="H208" s="36"/>
    </row>
    <row r="209" spans="1:8" x14ac:dyDescent="0.25">
      <c r="A209" s="16"/>
      <c r="B209" s="85"/>
      <c r="C209" s="85"/>
      <c r="D209" s="85"/>
      <c r="E209" s="104"/>
      <c r="F209" s="104"/>
      <c r="G209" s="104"/>
      <c r="H209" s="36"/>
    </row>
    <row r="210" spans="1:8" x14ac:dyDescent="0.25">
      <c r="A210" s="16"/>
      <c r="B210" s="85"/>
      <c r="C210" s="85"/>
      <c r="D210" s="85"/>
      <c r="E210" s="104"/>
      <c r="F210" s="104"/>
      <c r="G210" s="104"/>
      <c r="H210" s="36"/>
    </row>
    <row r="211" spans="1:8" x14ac:dyDescent="0.25">
      <c r="A211" s="16"/>
      <c r="B211" s="85"/>
      <c r="C211" s="85"/>
      <c r="D211" s="85"/>
      <c r="E211" s="104"/>
      <c r="F211" s="104"/>
      <c r="G211" s="104"/>
      <c r="H211" s="36"/>
    </row>
    <row r="212" spans="1:8" x14ac:dyDescent="0.25">
      <c r="A212" s="16"/>
      <c r="B212" s="85"/>
      <c r="C212" s="85"/>
      <c r="D212" s="85"/>
      <c r="E212" s="104"/>
      <c r="F212" s="104"/>
      <c r="G212" s="104"/>
      <c r="H212" s="36"/>
    </row>
    <row r="213" spans="1:8" x14ac:dyDescent="0.25">
      <c r="A213" s="16"/>
      <c r="B213" s="85"/>
      <c r="C213" s="85"/>
      <c r="D213" s="85"/>
      <c r="E213" s="104"/>
      <c r="F213" s="104"/>
      <c r="G213" s="104"/>
      <c r="H213" s="36"/>
    </row>
    <row r="214" spans="1:8" x14ac:dyDescent="0.25">
      <c r="A214" s="16"/>
      <c r="B214" s="85"/>
      <c r="C214" s="85"/>
      <c r="D214" s="85"/>
      <c r="E214" s="104"/>
      <c r="F214" s="104"/>
      <c r="G214" s="104"/>
      <c r="H214" s="36"/>
    </row>
    <row r="215" spans="1:8" x14ac:dyDescent="0.25">
      <c r="A215" s="16"/>
      <c r="B215" s="85"/>
      <c r="C215" s="85"/>
      <c r="D215" s="85"/>
      <c r="E215" s="104"/>
      <c r="F215" s="104"/>
      <c r="G215" s="104"/>
      <c r="H215" s="36"/>
    </row>
    <row r="216" spans="1:8" x14ac:dyDescent="0.25">
      <c r="A216" s="16"/>
      <c r="B216" s="85"/>
      <c r="C216" s="85"/>
      <c r="D216" s="85"/>
      <c r="E216" s="104"/>
      <c r="F216" s="104"/>
      <c r="G216" s="104"/>
      <c r="H216" s="36"/>
    </row>
    <row r="217" spans="1:8" x14ac:dyDescent="0.25">
      <c r="A217" s="16"/>
      <c r="B217" s="85"/>
      <c r="C217" s="85"/>
      <c r="D217" s="85"/>
      <c r="E217" s="104"/>
      <c r="F217" s="104"/>
      <c r="G217" s="104"/>
      <c r="H217" s="36"/>
    </row>
    <row r="218" spans="1:8" x14ac:dyDescent="0.25">
      <c r="A218" s="16"/>
    </row>
    <row r="219" spans="1:8" x14ac:dyDescent="0.25">
      <c r="A219" s="16"/>
    </row>
    <row r="220" spans="1:8" x14ac:dyDescent="0.25">
      <c r="A220" s="16"/>
    </row>
    <row r="221" spans="1:8" x14ac:dyDescent="0.25">
      <c r="A221" s="16"/>
    </row>
    <row r="222" spans="1:8" x14ac:dyDescent="0.25">
      <c r="A222" s="16"/>
    </row>
    <row r="223" spans="1:8" x14ac:dyDescent="0.25">
      <c r="A223" s="16"/>
    </row>
    <row r="224" spans="1:8" x14ac:dyDescent="0.25">
      <c r="A224" s="16"/>
    </row>
    <row r="225" spans="1:1" x14ac:dyDescent="0.25">
      <c r="A225" s="16"/>
    </row>
    <row r="226" spans="1:1" x14ac:dyDescent="0.25">
      <c r="A226" s="16"/>
    </row>
    <row r="227" spans="1:1" x14ac:dyDescent="0.25">
      <c r="A227" s="16"/>
    </row>
    <row r="228" spans="1:1" x14ac:dyDescent="0.25">
      <c r="A228" s="16"/>
    </row>
    <row r="229" spans="1:1" x14ac:dyDescent="0.25">
      <c r="A229" s="16"/>
    </row>
    <row r="230" spans="1:1" x14ac:dyDescent="0.25">
      <c r="A230" s="16"/>
    </row>
    <row r="231" spans="1:1" x14ac:dyDescent="0.25">
      <c r="A231" s="16"/>
    </row>
    <row r="232" spans="1:1" x14ac:dyDescent="0.25">
      <c r="A232" s="16"/>
    </row>
    <row r="233" spans="1:1" x14ac:dyDescent="0.25">
      <c r="A233" s="16"/>
    </row>
  </sheetData>
  <mergeCells count="5">
    <mergeCell ref="A1:A2"/>
    <mergeCell ref="B1:D1"/>
    <mergeCell ref="E1:G1"/>
    <mergeCell ref="H1:J1"/>
    <mergeCell ref="G91:J91"/>
  </mergeCells>
  <phoneticPr fontId="0" type="noConversion"/>
  <printOptions horizontalCentered="1" verticalCentered="1"/>
  <pageMargins left="0.25" right="0.25" top="0.75" bottom="0.75" header="0.3" footer="0.3"/>
  <pageSetup paperSize="9" scale="42" orientation="portrait" r:id="rId1"/>
  <headerFooter alignWithMargins="0"/>
  <ignoredErrors>
    <ignoredError sqref="D51 G51 G20 G79:G8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kldfjglkdf</dc:title>
  <dc:creator>Дыбина Ольга Анатольевна</dc:creator>
  <cp:lastModifiedBy>Администратор</cp:lastModifiedBy>
  <cp:lastPrinted>2026-07-13T08:18:55Z</cp:lastPrinted>
  <dcterms:created xsi:type="dcterms:W3CDTF">2000-10-24T04:43:54Z</dcterms:created>
  <dcterms:modified xsi:type="dcterms:W3CDTF">2026-07-13T08:34:14Z</dcterms:modified>
</cp:coreProperties>
</file>